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Предложение!$153:$155</definedName>
    <definedName name="OFFER_TARIFF_A_4">Предложение!$219:$221</definedName>
    <definedName name="OFFER_TARIFF_A_5">Предложение!$285:$287</definedName>
    <definedName name="OFFER_TARIFF_A_COLDVSNA_1">Предложение!$51:$53</definedName>
    <definedName name="OFFER_TARIFF_A_COLDVSNA_2">Предложение!$119:$121</definedName>
    <definedName name="OFFER_TARIFF_A_COLDVSNA_3">Предложение!$185:$187</definedName>
    <definedName name="OFFER_TARIFF_A_COLDVSNA_4">Предложение!$251:$253</definedName>
    <definedName name="OFFER_TARIFF_A_COLDVSNA_5">Предложение!$317:$319</definedName>
    <definedName name="OFFER_TARIFF_A_HOTVSNA_1">Предложение!$66:$68</definedName>
    <definedName name="OFFER_TARIFF_A_HOTVSNA_2">Предложение!$134:$136</definedName>
    <definedName name="OFFER_TARIFF_A_HOTVSNA_3">Предложение!$200:$202</definedName>
    <definedName name="OFFER_TARIFF_A_HOTVSNA_4">Предложение!$266:$268</definedName>
    <definedName name="OFFER_TARIFF_A_HOTVSNA_5">Предложение!$332:$334</definedName>
    <definedName name="OFFER_TARIFF_A_VOTV_1">Предложение!$75:$77</definedName>
    <definedName name="OFFER_TARIFF_A_VOTV_2">Предложение!$143:$145</definedName>
    <definedName name="OFFER_TARIFF_A_VOTV_3">Предложение!$209:$211</definedName>
    <definedName name="OFFER_TARIFF_A_VOTV_4">Предложение!$275:$277</definedName>
    <definedName name="OFFER_TARIFF_A_VOTV_5">Предложение!$341:$343</definedName>
    <definedName name="OFFER_TARIFF_B_1">Предложение!$27:$29</definedName>
    <definedName name="OFFER_TARIFF_B_2">Предложение!$90:$93</definedName>
    <definedName name="OFFER_TARIFF_B_3">Предложение!$156:$159</definedName>
    <definedName name="OFFER_TARIFF_B_4">Предложение!$222:$225</definedName>
    <definedName name="OFFER_TARIFF_B_5">Предложение!$288:$291</definedName>
    <definedName name="OFFER_TARIFF_B_COLDVSNA_1">Предложение!$54:$56</definedName>
    <definedName name="OFFER_TARIFF_B_COLDVSNA_2">Предложение!$122:$124</definedName>
    <definedName name="OFFER_TARIFF_B_COLDVSNA_3">Предложение!$188:$190</definedName>
    <definedName name="OFFER_TARIFF_B_COLDVSNA_4">Предложение!$254:$256</definedName>
    <definedName name="OFFER_TARIFF_B_COLDVSNA_5">Предложение!$320:$322</definedName>
    <definedName name="OFFER_TARIFF_B_HOTVSNA_1">Предложение!$69:$71</definedName>
    <definedName name="OFFER_TARIFF_B_HOTVSNA_2">Предложение!$137:$139</definedName>
    <definedName name="OFFER_TARIFF_B_HOTVSNA_3">Предложение!$203:$205</definedName>
    <definedName name="OFFER_TARIFF_B_HOTVSNA_4">Предложение!$269:$271</definedName>
    <definedName name="OFFER_TARIFF_B_HOTVSNA_5">Предложение!$335:$337</definedName>
    <definedName name="OFFER_TARIFF_B_VOTV_1">Предложение!$78:$80</definedName>
    <definedName name="OFFER_TARIFF_B_VOTV_2">Предложение!$146:$148</definedName>
    <definedName name="OFFER_TARIFF_B_VOTV_3">Предложение!$212:$214</definedName>
    <definedName name="OFFER_TARIFF_B_VOTV_4">Предложение!$278:$280</definedName>
    <definedName name="OFFER_TARIFF_B_VOTV_5">Предложение!$344:$346</definedName>
    <definedName name="OFFER_TARIFF_C_1">Предложение!$30:$32</definedName>
    <definedName name="OFFER_TARIFF_C_2">Предложение!$94:$99</definedName>
    <definedName name="OFFER_TARIFF_C_3">Предложение!$160:$165</definedName>
    <definedName name="OFFER_TARIFF_C_4">Предложение!$226:$231</definedName>
    <definedName name="OFFER_TARIFF_C_5">Предложение!$292:$297</definedName>
    <definedName name="OFFER_TARIFF_C_COLDVSNA_1">Предложение!$57:$59</definedName>
    <definedName name="OFFER_TARIFF_C_COLDVSNA_2">Предложение!$125:$127</definedName>
    <definedName name="OFFER_TARIFF_C_COLDVSNA_3">Предложение!$191:$193</definedName>
    <definedName name="OFFER_TARIFF_C_COLDVSNA_4">Предложение!$257:$259</definedName>
    <definedName name="OFFER_TARIFF_C_COLDVSNA_5">Предложение!$323:$325</definedName>
    <definedName name="OFFER_TARIFF_C_HOTVSNA_1">Предложение!$72:$74</definedName>
    <definedName name="OFFER_TARIFF_C_HOTVSNA_2">Предложение!$140:$142</definedName>
    <definedName name="OFFER_TARIFF_C_HOTVSNA_3">Предложение!$206:$208</definedName>
    <definedName name="OFFER_TARIFF_C_HOTVSNA_4">Предложение!$272:$274</definedName>
    <definedName name="OFFER_TARIFF_C_HOTVSNA_5">Предложение!$338:$340</definedName>
    <definedName name="OFFER_TARIFF_C_VOTV_1">Предложение!$81:$83</definedName>
    <definedName name="OFFER_TARIFF_C_VOTV_2">Предложение!$149:$151</definedName>
    <definedName name="OFFER_TARIFF_C_VOTV_3">Предложение!$215:$217</definedName>
    <definedName name="OFFER_TARIFF_C_VOTV_4">Предложение!$281:$283</definedName>
    <definedName name="OFFER_TARIFF_C_VOTV_5">Предложение!$347:$349</definedName>
    <definedName name="OFFER_TARIFF_D_1">Предложение!$33:$35</definedName>
    <definedName name="OFFER_TARIFF_D_2">Предложение!$100:$102</definedName>
    <definedName name="OFFER_TARIFF_D_3">Предложение!$166:$168</definedName>
    <definedName name="OFFER_TARIFF_D_4">Предложение!$232:$234</definedName>
    <definedName name="OFFER_TARIFF_D_5">Предложение!$298:$300</definedName>
    <definedName name="OFFER_TARIFF_D_COLDVSNA_1">Предложение!$60:$62</definedName>
    <definedName name="OFFER_TARIFF_D_COLDVSNA_2">Предложение!$128:$130</definedName>
    <definedName name="OFFER_TARIFF_D_COLDVSNA_3">Предложение!$194:$196</definedName>
    <definedName name="OFFER_TARIFF_D_COLDVSNA_4">Предложение!$260:$262</definedName>
    <definedName name="OFFER_TARIFF_D_COLDVSNA_5">Предложение!$326:$328</definedName>
    <definedName name="OFFER_TARIFF_E_COLDVSNA_1">Предложение!$63:$65</definedName>
    <definedName name="OFFER_TARIFF_E_COLDVSNA_2">Предложение!$131:$133</definedName>
    <definedName name="OFFER_TARIFF_E_COLDVSNA_3">Предложение!$197:$199</definedName>
    <definedName name="OFFER_TARIFF_E_COLDVSNA_4">Предложение!$263:$265</definedName>
    <definedName name="OFFER_TARIFF_E_COLDVSNA_5">Предложение!$329:$331</definedName>
    <definedName name="OFFER_TARIFF_E1_1">Предложение!$36:$38</definedName>
    <definedName name="OFFER_TARIFF_E1_2">Предложение!$103:$105</definedName>
    <definedName name="OFFER_TARIFF_E1_3">Предложение!$169:$171</definedName>
    <definedName name="OFFER_TARIFF_E1_4">Предложение!$235:$237</definedName>
    <definedName name="OFFER_TARIFF_E1_5">Предложение!$301:$303</definedName>
    <definedName name="OFFER_TARIFF_E2_1">Предложение!$39:$41</definedName>
    <definedName name="OFFER_TARIFF_E2_2">Предложение!$106:$108</definedName>
    <definedName name="OFFER_TARIFF_E2_3">Предложение!$172:$174</definedName>
    <definedName name="OFFER_TARIFF_E2_4">Предложение!$238:$240</definedName>
    <definedName name="OFFER_TARIFF_E2_5">Предложение!$304:$306</definedName>
    <definedName name="OFFER_TARIFF_F_1">Предложение!$42:$44</definedName>
    <definedName name="OFFER_TARIFF_F_2">Предложение!$109:$112</definedName>
    <definedName name="OFFER_TARIFF_F_3">Предложение!$175:$178</definedName>
    <definedName name="OFFER_TARIFF_F_4">Предложение!$241:$244</definedName>
    <definedName name="OFFER_TARIFF_F_5">Предложение!$307:$310</definedName>
    <definedName name="OFFER_TARIFF_G_1">Предложение!$45:$47</definedName>
    <definedName name="OFFER_TARIFF_G_2">Предложение!$113:$115</definedName>
    <definedName name="OFFER_TARIFF_G_3">Предложение!$179:$181</definedName>
    <definedName name="OFFER_TARIFF_G_4">Предложение!$245:$247</definedName>
    <definedName name="OFFER_TARIFF_G_5">Предложение!$311:$313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Предложение!$G$121</definedName>
    <definedName name="pIns_PT_VTAR_A_COLDVSNA_OFFER_3">Предложение!$G$187</definedName>
    <definedName name="pIns_PT_VTAR_A_COLDVSNA_OFFER_4">Предложение!$G$253</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Предложение!$G$68</definedName>
    <definedName name="pIns_PT_VTAR_A_HOTVSNA_OFFER_2">Предложение!$G$136</definedName>
    <definedName name="pIns_PT_VTAR_A_HOTVSNA_OFFER_3">Предложение!$G$202</definedName>
    <definedName name="pIns_PT_VTAR_A_HOTVSNA_OFFER_4">Предложение!$G$268</definedName>
    <definedName name="pIns_PT_VTAR_A_HOTVSNA_OFFER_5">Предложение!$G$334</definedName>
    <definedName name="pIns_PT_VTAR_A_OFFER_1">Предложение!$G$26</definedName>
    <definedName name="pIns_PT_VTAR_A_OFFER_2">Предложение!$G$89</definedName>
    <definedName name="pIns_PT_VTAR_A_OFFER_3">Предложение!$G$155</definedName>
    <definedName name="pIns_PT_VTAR_A_OFFER_4">Предложение!$G$221</definedName>
    <definedName name="pIns_PT_VTAR_A_OFFER_5">Предложение!$G$287</definedName>
    <definedName name="pIns_PT_VTAR_A_VOTV">'ВО. Т-во'!$T$53</definedName>
    <definedName name="pIns_PT_VTAR_A_VOTV_OFFER_1">Предложение!$G$77</definedName>
    <definedName name="pIns_PT_VTAR_A_VOTV_OFFER_2">Предложение!$G$145</definedName>
    <definedName name="pIns_PT_VTAR_A_VOTV_OFFER_3">Предложение!$G$211</definedName>
    <definedName name="pIns_PT_VTAR_A_VOTV_OFFER_4">Предложение!$G$277</definedName>
    <definedName name="pIns_PT_VTAR_A_VOTV_OFFER_5">Предложение!$G$343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Предложение!$G$124</definedName>
    <definedName name="pIns_PT_VTAR_B_COLDVSNA_OFFER_3">Предложение!$G$190</definedName>
    <definedName name="pIns_PT_VTAR_B_COLDVSNA_OFFER_4">Предложение!$G$256</definedName>
    <definedName name="pIns_PT_VTAR_B_COLDVSNA_OFFER_5">Предложение!$G$322</definedName>
    <definedName name="pIns_PT_VTAR_B_HOTVSNA">'ГВС. Т-транс'!$T$54</definedName>
    <definedName name="pIns_PT_VTAR_B_HOTVSNA_OFFER_1">Предложение!$G$71</definedName>
    <definedName name="pIns_PT_VTAR_B_HOTVSNA_OFFER_2">Предложение!$G$139</definedName>
    <definedName name="pIns_PT_VTAR_B_HOTVSNA_OFFER_3">Предложение!$G$205</definedName>
    <definedName name="pIns_PT_VTAR_B_HOTVSNA_OFFER_4">Предложение!$G$271</definedName>
    <definedName name="pIns_PT_VTAR_B_HOTVSNA_OFFER_5">Предложение!$G$337</definedName>
    <definedName name="pIns_PT_VTAR_B_OFFER_1">Предложение!$G$29</definedName>
    <definedName name="pIns_PT_VTAR_B_OFFER_2">Предложение!$G$93</definedName>
    <definedName name="pIns_PT_VTAR_B_OFFER_3">Предложение!$G$159</definedName>
    <definedName name="pIns_PT_VTAR_B_OFFER_4">Предложение!$G$225</definedName>
    <definedName name="pIns_PT_VTAR_B_OFFER_5">Предложение!$G$291</definedName>
    <definedName name="pIns_PT_VTAR_B_VOTV">'ВО. Т-транс'!$T$53</definedName>
    <definedName name="pIns_PT_VTAR_B_VOTV_OFFER_1">Предложение!$G$80</definedName>
    <definedName name="pIns_PT_VTAR_B_VOTV_OFFER_2">Предложение!$G$148</definedName>
    <definedName name="pIns_PT_VTAR_B_VOTV_OFFER_3">Предложение!$G$214</definedName>
    <definedName name="pIns_PT_VTAR_B_VOTV_OFFER_4">Предложение!$G$280</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Предложение!$G$127</definedName>
    <definedName name="pIns_PT_VTAR_C_COLDVSNA_OFFER_3">Предложение!$G$193</definedName>
    <definedName name="pIns_PT_VTAR_C_COLDVSNA_OFFER_4">Предложение!$G$259</definedName>
    <definedName name="pIns_PT_VTAR_C_COLDVSNA_OFFER_5">Предложение!$G$325</definedName>
    <definedName name="pIns_PT_VTAR_C_HOTVSNA">'ГВС. Т-подкл'!$T$63</definedName>
    <definedName name="pIns_PT_VTAR_C_HOTVSNA_OFFER_1">Предложение!$G$74</definedName>
    <definedName name="pIns_PT_VTAR_C_HOTVSNA_OFFER_2">Предложение!$G$142</definedName>
    <definedName name="pIns_PT_VTAR_C_HOTVSNA_OFFER_3">Предложение!$G$208</definedName>
    <definedName name="pIns_PT_VTAR_C_HOTVSNA_OFFER_4">Предложение!$G$274</definedName>
    <definedName name="pIns_PT_VTAR_C_HOTVSNA_OFFER_5">Предложение!$G$340</definedName>
    <definedName name="pIns_PT_VTAR_C_OFFER_1">Предложение!$G$32</definedName>
    <definedName name="pIns_PT_VTAR_C_OFFER_2">Предложение!$G$99</definedName>
    <definedName name="pIns_PT_VTAR_C_OFFER_3">Предложение!$G$165</definedName>
    <definedName name="pIns_PT_VTAR_C_OFFER_4">Предложение!$G$231</definedName>
    <definedName name="pIns_PT_VTAR_C_OFFER_5">Предложение!$G$297</definedName>
    <definedName name="pIns_PT_VTAR_C_VOTV">'ВО. Т-подкл'!$T$63</definedName>
    <definedName name="pIns_PT_VTAR_C_VOTV_OFFER_1">Предложение!$G$83</definedName>
    <definedName name="pIns_PT_VTAR_C_VOTV_OFFER_2">Предложение!$G$151</definedName>
    <definedName name="pIns_PT_VTAR_C_VOTV_OFFER_3">Предложение!$G$217</definedName>
    <definedName name="pIns_PT_VTAR_C_VOTV_OFFER_4">Предложение!$G$283</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Предложение!$G$130</definedName>
    <definedName name="pIns_PT_VTAR_D_COLDVSNA_OFFER_3">Предложение!$G$196</definedName>
    <definedName name="pIns_PT_VTAR_D_COLDVSNA_OFFER_4">Предложение!$G$262</definedName>
    <definedName name="pIns_PT_VTAR_D_COLDVSNA_OFFER_5">Предложение!$G$328</definedName>
    <definedName name="pIns_PT_VTAR_D_OFFER_1">Предложение!$G$35</definedName>
    <definedName name="pIns_PT_VTAR_D_OFFER_2">Предложение!$G$102</definedName>
    <definedName name="pIns_PT_VTAR_D_OFFER_3">Предложение!$G$168</definedName>
    <definedName name="pIns_PT_VTAR_D_OFFER_4">Предложение!$G$234</definedName>
    <definedName name="pIns_PT_VTAR_D_OFFER_5">Предложение!$G$300</definedName>
    <definedName name="pIns_PT_VTAR_E_COLDVSNA">'ХВС. Т-подкл'!$T$63</definedName>
    <definedName name="pIns_PT_VTAR_E_COLDVSNA_OFFER_1">Предложение!$G$65</definedName>
    <definedName name="pIns_PT_VTAR_E_COLDVSNA_OFFER_2">Предложение!$G$133</definedName>
    <definedName name="pIns_PT_VTAR_E_COLDVSNA_OFFER_3">Предложение!$G$199</definedName>
    <definedName name="pIns_PT_VTAR_E_COLDVSNA_OFFER_4">Предложение!$G$265</definedName>
    <definedName name="pIns_PT_VTAR_E_COLDVSNA_OFFER_5">Предложение!$G$331</definedName>
    <definedName name="pIns_PT_VTAR_E1">'ТС. Т-передача ТЭ'!$T$57</definedName>
    <definedName name="pIns_PT_VTAR_E1_OFFER_1">Предложение!$G$38</definedName>
    <definedName name="pIns_PT_VTAR_E1_OFFER_2">Предложение!$G$105</definedName>
    <definedName name="pIns_PT_VTAR_E1_OFFER_3">Предложение!$G$171</definedName>
    <definedName name="pIns_PT_VTAR_E1_OFFER_4">Предложение!$G$237</definedName>
    <definedName name="pIns_PT_VTAR_E1_OFFER_5">Предложение!$G$303</definedName>
    <definedName name="pIns_PT_VTAR_E2">'ТС. Т-передача ТН'!$T$57</definedName>
    <definedName name="pIns_PT_VTAR_E2_OFFER_1">Предложение!$G$41</definedName>
    <definedName name="pIns_PT_VTAR_E2_OFFER_2">Предложение!$G$108</definedName>
    <definedName name="pIns_PT_VTAR_E2_OFFER_3">Предложение!$G$174</definedName>
    <definedName name="pIns_PT_VTAR_E2_OFFER_4">Предложение!$G$240</definedName>
    <definedName name="pIns_PT_VTAR_E2_OFFER_5">Предложение!$G$306</definedName>
    <definedName name="pIns_PT_VTAR_F">'ТС. Резерв мощности'!$T$57</definedName>
    <definedName name="pIns_PT_VTAR_F_OFFER_1">Предложение!$G$44</definedName>
    <definedName name="pIns_PT_VTAR_F_OFFER_2">Предложение!$G$112</definedName>
    <definedName name="pIns_PT_VTAR_F_OFFER_3">Предложение!$G$178</definedName>
    <definedName name="pIns_PT_VTAR_F_OFFER_4">Предложение!$G$244</definedName>
    <definedName name="pIns_PT_VTAR_F_OFFER_5">Предложение!$G$310</definedName>
    <definedName name="pIns_PT_VTAR_G">'ТС. Т-подкл'!$T$62</definedName>
    <definedName name="pIns_PT_VTAR_G_OFFER_1">Предложение!$G$47</definedName>
    <definedName name="pIns_PT_VTAR_G_OFFER_2">Предложение!$G$115</definedName>
    <definedName name="pIns_PT_VTAR_G_OFFER_3">Предложение!$G$181</definedName>
    <definedName name="pIns_PT_VTAR_G_OFFER_4">Предложение!$G$247</definedName>
    <definedName name="pIns_PT_VTAR_G_OFFER_5">Предложение!$G$313</definedName>
    <definedName name="pIns_PT_VTAR_H">'ТС. Т-подкл(инд)'!$T$56</definedName>
    <definedName name="pIns_PT_VTAR_H_OFFER_1">Предложение!$G$50</definedName>
    <definedName name="pIns_PT_VTAR_H_OFFER_2">Предложение!$G$118</definedName>
    <definedName name="pIns_PT_VTAR_H_OFFER_3">Предложение!$G$184</definedName>
    <definedName name="pIns_PT_VTAR_H_OFFER_4">Предложение!$G$250</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ТСО'!$BJ$39</definedName>
    <definedName name="pIns_ver_HEAT_TARIFF_C">'ТС. Т-ТН'!$CP$39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мощности'!$BJ$39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ТСО'!$BJ$58</definedName>
    <definedName name="tblEnd_1_TARIFF_B_COLDVSNA">'ХВС. Т-тех'!$AJ$54</definedName>
    <definedName name="tblEnd_1_TARIFF_B_HOTVSNA">'ГВС. Т-транс'!$AR$55</definedName>
    <definedName name="tblEnd_1_TARIFF_B_VOTV">'ВО. Т-транс'!$AJ$54</definedName>
    <definedName name="tblEnd_1_TARIFF_C">'ТС. Т-ТН'!$CP$58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мощности'!$BJ$58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<sst xmlns="http://schemas.openxmlformats.org/spreadsheetml/2006/main" count="19163" uniqueCount="4370">
  <si>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</si>
  <si>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</si>
  <si>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</si>
  <si>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</si>
  <si>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</si>
  <si>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</si>
  <si>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</si>
  <si>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</si>
  <si>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</si>
  <si>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</si>
  <si>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</si>
  <si>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</si>
  <si>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</si>
  <si>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</si>
  <si>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</si>
  <si>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</si>
  <si>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</si>
  <si>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</si>
  <si>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</si>
  <si>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</si>
  <si>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</si>
  <si>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</si>
  <si>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</si>
  <si>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</si>
  <si>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</si>
  <si>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</si>
  <si>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</si>
  <si>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</si>
  <si>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</si>
  <si>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</si>
  <si>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</si>
  <si>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</si>
  <si>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</si>
  <si>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</si>
  <si>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</si>
  <si>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</si>
  <si>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</si>
  <si>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</si>
  <si>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</si>
  <si>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</si>
  <si>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</si>
  <si>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исх-10431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</si>
  <si>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</si>
  <si>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</si>
  <si>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</si>
  <si>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исх-24968</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</si>
  <si>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</si>
  <si>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</si>
  <si>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</si>
  <si>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</si>
  <si>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</si>
  <si>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</si>
  <si>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</si>
  <si>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</si>
  <si>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</si>
  <si>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</si>
  <si>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</si>
  <si>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</si>
  <si>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</si>
  <si>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</si>
  <si>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</si>
  <si>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</si>
  <si>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</si>
  <si>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</si>
  <si>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</si>
  <si>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</si>
  <si>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</si>
  <si>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</si>
  <si>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</si>
  <si>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</si>
  <si>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</si>
  <si>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 Нижний Новгород, б-р Мира,14</t>
  </si>
  <si>
    <t>Фамилия, имя, отчество руководителя</t>
  </si>
  <si>
    <t>Сивохин Дмитрий Геннадьевич</t>
  </si>
  <si>
    <t>Ответственный за заполнение формы</t>
  </si>
  <si>
    <t>Фамилия, имя, отчество</t>
  </si>
  <si>
    <t>Дмитриева Татьяна Владимировна</t>
  </si>
  <si>
    <t>Должность</t>
  </si>
  <si>
    <t>начальник отдела по тарифообразованию по ТС</t>
  </si>
  <si>
    <t>Контактный телефон</t>
  </si>
  <si>
    <t>8(831)2999366</t>
  </si>
  <si>
    <t>E-mail</t>
  </si>
  <si>
    <t>t.dmitrieva@teploenergo-nn.ru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</si>
  <si>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</si>
  <si>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</si>
  <si>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</si>
  <si>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</si>
  <si>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</si>
  <si>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</si>
  <si>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</si>
  <si>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</si>
  <si>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</si>
  <si>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</si>
  <si>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</si>
  <si>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</si>
  <si>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</si>
  <si>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</si>
  <si>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</si>
  <si>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</si>
  <si>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</si>
  <si>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t>
  </si>
  <si>
    <t>город Арзамас</t>
  </si>
  <si>
    <t>22703000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</si>
  <si>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</si>
  <si>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</si>
  <si>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</si>
  <si>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</si>
  <si>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</si>
  <si>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</si>
  <si>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</si>
  <si>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</si>
  <si>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</si>
  <si>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</si>
  <si>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</si>
  <si>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</si>
  <si>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</si>
  <si>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</si>
  <si>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</si>
  <si>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</si>
  <si>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</si>
  <si>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</si>
  <si>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</si>
  <si>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</si>
  <si>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</si>
  <si>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</si>
  <si>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</si>
  <si>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</si>
  <si>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</si>
  <si>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</si>
  <si>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</si>
  <si>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</si>
  <si>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</si>
  <si>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</si>
  <si>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</si>
  <si>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</si>
  <si>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</si>
  <si>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</si>
  <si>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</si>
  <si>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</si>
  <si>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</si>
  <si>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</si>
  <si>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</si>
  <si>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</si>
  <si>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</si>
  <si>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</si>
  <si>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</si>
  <si>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</si>
  <si>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</si>
  <si>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</si>
  <si>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</si>
  <si>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</si>
  <si>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</si>
  <si>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</si>
  <si>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</si>
  <si>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</si>
  <si>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</si>
  <si>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</si>
  <si>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</si>
  <si>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</si>
  <si>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</si>
  <si>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</si>
  <si>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</si>
  <si>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</si>
  <si>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</si>
  <si>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</si>
  <si>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</si>
  <si>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</si>
  <si>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</si>
  <si>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 xml:space="preserve">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t>
  </si>
  <si>
    <t>"4190067"</t>
  </si>
  <si>
    <t>pIns_PT_VTAR_C</t>
  </si>
  <si>
    <t>pt_ntar_3</t>
  </si>
  <si>
    <t>pt_ter_3</t>
  </si>
  <si>
    <t>pt_cs_3</t>
  </si>
  <si>
    <t>pt_ist_te_3</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</si>
  <si>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</si>
  <si>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</si>
  <si>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</si>
  <si>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</si>
  <si>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</si>
  <si>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</si>
  <si>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</si>
  <si>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</si>
  <si>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</si>
  <si>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</si>
  <si>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</si>
  <si>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</si>
  <si>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</si>
  <si>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</si>
  <si>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</si>
  <si>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</si>
  <si>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</si>
  <si>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</si>
  <si>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</si>
  <si>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</si>
  <si>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</si>
  <si>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</si>
  <si>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</si>
  <si>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</si>
  <si>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</si>
  <si>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</si>
  <si>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</si>
  <si>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</si>
  <si>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</si>
  <si>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</si>
  <si>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</si>
  <si>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</si>
  <si>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</si>
  <si>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</si>
  <si>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</si>
  <si>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</si>
  <si>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</si>
  <si>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</si>
  <si>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</si>
  <si>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</si>
  <si>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</si>
  <si>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</si>
  <si>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</si>
  <si>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</si>
  <si>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</si>
  <si>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</si>
  <si>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</si>
  <si>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</si>
  <si>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</si>
  <si>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</si>
  <si>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</si>
  <si>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</si>
  <si>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</si>
  <si>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</si>
  <si>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</si>
  <si>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</si>
  <si>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</si>
  <si>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</si>
  <si>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</si>
  <si>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</si>
  <si>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</si>
  <si>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</si>
  <si>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</si>
  <si>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</si>
  <si>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</si>
  <si>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</si>
  <si>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</si>
  <si>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</si>
  <si>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</si>
  <si>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</si>
  <si>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</si>
  <si>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</si>
  <si>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</si>
  <si>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</si>
  <si>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</si>
  <si>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</si>
  <si>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</si>
  <si>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</si>
  <si>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</si>
  <si>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</si>
  <si>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</si>
  <si>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</si>
  <si>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</si>
  <si>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</si>
  <si>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</si>
  <si>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</si>
  <si>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</si>
  <si>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</si>
  <si>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</si>
  <si>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</si>
  <si>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</si>
  <si>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</si>
  <si>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</si>
  <si>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</si>
  <si>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</si>
  <si>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</si>
  <si>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</si>
  <si>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</si>
  <si>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</si>
  <si>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</si>
  <si>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</si>
  <si>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</si>
  <si>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</si>
  <si>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</si>
  <si>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</si>
  <si>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</si>
  <si>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</si>
  <si>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</si>
  <si>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</si>
  <si>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</si>
  <si>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</si>
  <si>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</si>
  <si>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</si>
  <si>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</si>
  <si>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</si>
  <si>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</si>
  <si>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</si>
  <si>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</si>
  <si>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</si>
  <si>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</si>
  <si>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</si>
  <si>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</si>
  <si>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</si>
  <si>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</si>
  <si>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</si>
  <si>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</si>
  <si>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</si>
  <si>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</si>
  <si>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</si>
  <si>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</si>
  <si>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</si>
  <si>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</si>
  <si>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</si>
  <si>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</si>
  <si>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</si>
  <si>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</si>
  <si>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</si>
  <si>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</si>
  <si>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</si>
  <si>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</si>
  <si>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</si>
  <si>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</si>
  <si>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</si>
  <si>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</si>
  <si>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</si>
  <si>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</si>
  <si>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</si>
  <si>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</si>
  <si>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</si>
  <si>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</si>
  <si>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</si>
  <si>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</si>
  <si>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</si>
  <si>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</si>
  <si>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</si>
  <si>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</si>
  <si>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</si>
  <si>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</si>
  <si>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</si>
  <si>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</si>
  <si>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</si>
  <si>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</si>
  <si>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</si>
  <si>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</si>
  <si>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</si>
  <si>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</si>
  <si>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</si>
  <si>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</si>
  <si>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</si>
  <si>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</si>
  <si>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</si>
  <si>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</si>
  <si>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</si>
  <si>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</si>
  <si>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</si>
  <si>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</si>
  <si>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</si>
  <si>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</si>
  <si>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</si>
  <si>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</si>
  <si>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</si>
  <si>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</si>
  <si>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</si>
  <si>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</si>
  <si>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</si>
  <si>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</si>
  <si>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</si>
  <si>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</si>
  <si>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</si>
  <si>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</si>
  <si>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</si>
  <si>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</si>
  <si>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</si>
  <si>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</si>
  <si>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</si>
  <si>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</si>
  <si>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</si>
  <si>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</si>
  <si>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</si>
  <si>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</si>
  <si>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</si>
  <si>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</si>
  <si>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</si>
  <si>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</si>
  <si>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</si>
  <si>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</si>
  <si>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</si>
  <si>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</si>
  <si>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</si>
  <si>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</si>
  <si>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</si>
  <si>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</si>
  <si>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</si>
  <si>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</si>
  <si>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</si>
  <si>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</si>
  <si>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</si>
  <si>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</si>
  <si>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</si>
  <si>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</si>
  <si>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</si>
  <si>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</si>
  <si>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</si>
  <si>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</si>
  <si>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</si>
  <si>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</si>
  <si>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</si>
  <si>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</si>
  <si>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</si>
  <si>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</si>
  <si>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</si>
  <si>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</si>
  <si>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</si>
  <si>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</si>
  <si>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</si>
  <si>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</si>
  <si>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</si>
  <si>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</si>
  <si>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</si>
  <si>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</si>
  <si>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</si>
  <si>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</si>
  <si>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</si>
  <si>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</si>
  <si>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</si>
  <si>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</si>
  <si>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</si>
  <si>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</si>
  <si>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</si>
  <si>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</si>
  <si>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</si>
  <si>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</si>
  <si>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</si>
  <si>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</si>
  <si>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</si>
  <si>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</si>
  <si>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</si>
  <si>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</si>
  <si>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</si>
  <si>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</si>
  <si>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</si>
  <si>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</si>
  <si>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</si>
  <si>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</si>
  <si>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</si>
  <si>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</si>
  <si>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</si>
  <si>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</si>
  <si>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</si>
  <si>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</si>
  <si>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</si>
  <si>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</si>
  <si>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</si>
  <si>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</si>
  <si>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</si>
  <si>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</si>
  <si>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</si>
  <si>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</si>
  <si>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</si>
  <si>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</si>
  <si>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</si>
  <si>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</si>
  <si>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</si>
  <si>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</si>
  <si>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</si>
  <si>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</si>
  <si>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</si>
  <si>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</si>
  <si>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</si>
  <si>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</si>
  <si>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</si>
  <si>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</si>
  <si>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</si>
  <si>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</si>
  <si>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</si>
  <si>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</si>
  <si>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</si>
  <si>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</si>
  <si>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</si>
  <si>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</si>
  <si>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</si>
  <si>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</si>
  <si>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</si>
  <si>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</si>
  <si>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</si>
  <si>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</si>
  <si>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</si>
  <si>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</si>
  <si>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</si>
  <si>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</si>
  <si>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</si>
  <si>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</si>
  <si>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</si>
  <si>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</si>
  <si>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</si>
  <si>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</si>
  <si>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</si>
  <si>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</si>
  <si>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</si>
  <si>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</si>
  <si>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</si>
  <si>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</si>
  <si>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</si>
  <si>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</si>
  <si>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</si>
  <si>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</si>
  <si>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</si>
  <si>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</si>
  <si>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</si>
  <si>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</si>
  <si>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</si>
  <si>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</si>
  <si>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</si>
  <si>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</si>
  <si>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</si>
  <si>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</si>
  <si>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</si>
  <si>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</si>
  <si>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</si>
  <si>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</si>
  <si>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</si>
  <si>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</si>
  <si>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</si>
  <si>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</si>
  <si>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</si>
  <si>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</si>
  <si>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</si>
  <si>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</si>
  <si>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</si>
  <si>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</si>
  <si>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</si>
  <si>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</si>
  <si>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</si>
  <si>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</si>
  <si>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</si>
  <si>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</si>
  <si>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</si>
  <si>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</si>
  <si>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</si>
  <si>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</si>
  <si>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</si>
  <si>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</si>
  <si>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</si>
  <si>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</si>
  <si>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</si>
  <si>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</si>
  <si>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</si>
  <si>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</si>
  <si>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</si>
  <si>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</si>
  <si>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</si>
  <si>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</si>
  <si>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</si>
  <si>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</si>
  <si>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</si>
  <si>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</si>
  <si>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</si>
  <si>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</si>
  <si>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</si>
  <si>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</si>
  <si>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</si>
  <si>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</si>
  <si>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</si>
  <si>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</si>
  <si>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</si>
  <si>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</si>
  <si>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</si>
  <si>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</si>
  <si>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</si>
  <si>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</si>
  <si>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</si>
  <si>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</si>
  <si>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</si>
  <si>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</si>
  <si>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</si>
  <si>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</si>
  <si>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</si>
  <si>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</si>
  <si>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</si>
  <si>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</si>
  <si>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</si>
  <si>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</si>
  <si>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</si>
  <si>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</si>
  <si>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</si>
  <si>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</si>
  <si>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</si>
  <si>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</si>
  <si>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</si>
  <si>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</si>
  <si>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</si>
  <si>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</si>
  <si>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</si>
  <si>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</si>
  <si>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</si>
  <si>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</si>
  <si>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</si>
  <si>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</si>
  <si>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</si>
  <si>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</si>
  <si>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</si>
  <si>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</si>
  <si>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</si>
  <si>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</si>
  <si>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</si>
  <si>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</si>
  <si>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</si>
  <si>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</si>
  <si>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</si>
  <si>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</si>
  <si>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</si>
  <si>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</si>
  <si>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</si>
  <si>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</si>
  <si>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</si>
  <si>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</si>
  <si>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</si>
  <si>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</si>
  <si>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</si>
  <si>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</si>
  <si>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</si>
  <si>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</si>
  <si>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</si>
  <si>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</si>
  <si>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</si>
  <si>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</si>
  <si>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</si>
  <si>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</si>
  <si>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</si>
  <si>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</si>
  <si>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</si>
  <si>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</si>
  <si>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</si>
  <si>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</si>
  <si>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</si>
  <si>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</si>
  <si>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</si>
  <si>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</si>
  <si>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</si>
  <si>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</si>
  <si>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</si>
  <si>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</si>
  <si>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</si>
  <si>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</si>
  <si>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</si>
  <si>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</si>
  <si>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</si>
  <si>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</si>
  <si>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</si>
  <si>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</si>
  <si>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</si>
  <si>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</si>
  <si>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</si>
  <si>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</si>
  <si>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</si>
  <si>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</si>
  <si>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</si>
  <si>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</si>
  <si>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</si>
  <si>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</si>
  <si>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</si>
  <si>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</si>
  <si>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</si>
  <si>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</si>
  <si>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</si>
  <si>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</si>
  <si>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</si>
  <si>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</si>
  <si>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</si>
  <si>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</si>
  <si>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</si>
  <si>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</si>
  <si>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</si>
  <si>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</si>
  <si>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</si>
  <si>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</si>
  <si>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</si>
  <si>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</si>
  <si>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</si>
  <si>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</si>
  <si>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</si>
  <si>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</si>
  <si>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</si>
  <si>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</si>
  <si>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</si>
  <si>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</si>
  <si>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</si>
  <si>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</si>
  <si>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</si>
  <si>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</si>
  <si>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</si>
  <si>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</si>
  <si>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</si>
  <si>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</si>
  <si>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</si>
  <si>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</si>
  <si>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</si>
  <si>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</si>
  <si>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</si>
  <si>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</si>
  <si>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</si>
  <si>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</si>
  <si>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</si>
  <si>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</si>
  <si>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</si>
  <si>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</si>
  <si>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</si>
  <si>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</si>
  <si>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</si>
  <si>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</si>
  <si>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</si>
  <si>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</si>
  <si>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</si>
  <si>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</si>
  <si>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</si>
  <si>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</si>
  <si>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</si>
  <si>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</si>
  <si>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</si>
  <si>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</si>
  <si>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</si>
  <si>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</si>
  <si>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</si>
  <si>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</si>
  <si>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</si>
  <si>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</si>
  <si>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</si>
  <si>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</si>
  <si>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</si>
  <si>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</si>
  <si>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</si>
  <si>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</si>
  <si>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</si>
  <si>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</si>
  <si>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</si>
  <si>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</si>
  <si>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</si>
  <si>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</si>
  <si>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</si>
  <si>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</si>
  <si>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</si>
  <si>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</si>
  <si>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</si>
  <si>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</si>
  <si>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</si>
  <si>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</si>
  <si>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</si>
  <si>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</si>
  <si>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</si>
  <si>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</si>
  <si>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</si>
  <si>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</si>
  <si>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</si>
  <si>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</si>
  <si>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</si>
  <si>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</si>
  <si>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</si>
  <si>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</si>
  <si>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</si>
  <si>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</si>
  <si>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</si>
  <si>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</si>
  <si>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</si>
  <si>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</si>
  <si>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</si>
  <si>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</si>
  <si>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</si>
  <si>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</si>
  <si>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</si>
  <si>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</si>
  <si>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</si>
  <si>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</si>
  <si>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</si>
  <si>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</si>
  <si>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</si>
  <si>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</si>
  <si>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</si>
  <si>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</si>
  <si>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</si>
  <si>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</si>
  <si>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</si>
  <si>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</si>
  <si>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</si>
  <si>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</si>
  <si>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</si>
  <si>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</si>
  <si>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</si>
  <si>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</si>
  <si>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</si>
  <si>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</si>
  <si>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</si>
  <si>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</si>
  <si>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</si>
  <si>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</si>
  <si>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</si>
  <si>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</si>
  <si>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</si>
  <si>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</si>
  <si>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</si>
  <si>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</si>
  <si>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</si>
  <si>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</si>
  <si>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</si>
  <si>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</si>
  <si>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</si>
  <si>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</si>
  <si>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</si>
  <si>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</si>
  <si>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</si>
  <si>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</si>
  <si>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</si>
  <si>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</si>
  <si>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</si>
  <si>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</si>
  <si>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</si>
  <si>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</si>
  <si>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</si>
  <si>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</si>
  <si>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</si>
  <si>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</si>
  <si>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</si>
  <si>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</si>
  <si>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</si>
  <si>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</si>
  <si>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</si>
  <si>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</si>
  <si>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</si>
  <si>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</si>
  <si>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</si>
  <si>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</si>
  <si>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</si>
  <si>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</si>
  <si>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</si>
  <si>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</si>
  <si>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</si>
  <si>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</si>
  <si>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</si>
  <si>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</si>
  <si>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</si>
  <si>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</si>
  <si>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</si>
  <si>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</si>
  <si>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</si>
  <si>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</si>
  <si>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</si>
  <si>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</si>
  <si>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</si>
  <si>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</si>
  <si>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</si>
  <si>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</si>
  <si>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</si>
  <si>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</si>
  <si>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</si>
  <si>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</si>
  <si>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</si>
  <si>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</si>
  <si>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</si>
  <si>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</si>
  <si>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</si>
  <si>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</si>
  <si>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</si>
  <si>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</si>
  <si>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</si>
  <si>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</si>
  <si>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</si>
  <si>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</si>
  <si>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</si>
  <si>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</si>
  <si>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</si>
  <si>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</si>
  <si>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</si>
  <si>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</si>
  <si>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</si>
  <si>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</si>
  <si>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</si>
  <si>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</si>
  <si>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</si>
  <si>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</si>
  <si>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</si>
  <si>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</si>
  <si>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</si>
  <si>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</si>
  <si>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</si>
  <si>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</si>
  <si>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</si>
  <si>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</si>
  <si>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</si>
  <si>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</si>
  <si>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</si>
  <si>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</si>
  <si>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</si>
  <si>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</si>
  <si>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</si>
  <si>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</si>
  <si>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</si>
  <si>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</si>
  <si>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</si>
  <si>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</si>
  <si>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</si>
  <si>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</si>
  <si>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</si>
  <si>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</si>
  <si>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</si>
  <si>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</si>
  <si>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</si>
  <si>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</si>
  <si>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</si>
  <si>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</si>
  <si>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</si>
  <si>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</si>
  <si>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</si>
  <si>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</si>
  <si>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</si>
  <si>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</si>
  <si>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</si>
  <si>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</si>
  <si>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</si>
  <si>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</si>
  <si>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</si>
  <si>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</si>
  <si>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</si>
  <si>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</si>
  <si>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</si>
  <si>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</si>
  <si>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</si>
  <si>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</si>
  <si>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</si>
  <si>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</si>
  <si>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</si>
  <si>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</si>
  <si>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</si>
  <si>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</si>
  <si>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</si>
  <si>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</si>
  <si>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</si>
  <si>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</si>
  <si>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</si>
  <si>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</si>
  <si>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</si>
  <si>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</si>
  <si>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</si>
  <si>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</si>
  <si>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</si>
  <si>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</si>
  <si>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</si>
  <si>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</si>
  <si>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</si>
  <si>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</si>
  <si>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</si>
  <si>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</si>
  <si>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</si>
  <si>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</si>
  <si>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</si>
  <si>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</si>
  <si>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</si>
  <si>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</si>
  <si>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</si>
  <si>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</si>
  <si>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</si>
  <si>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</si>
  <si>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</si>
  <si>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</si>
  <si>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</si>
  <si>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</si>
  <si>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</si>
  <si>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</si>
  <si>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</si>
  <si>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</si>
  <si>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</si>
  <si>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</si>
  <si>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</si>
  <si>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</si>
  <si>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</si>
  <si>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</si>
  <si>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</si>
  <si>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</si>
  <si>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</si>
  <si>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</si>
  <si>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</si>
  <si>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</si>
  <si>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</si>
  <si>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</si>
  <si>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</si>
  <si>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</si>
  <si>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</si>
  <si>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</si>
  <si>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</si>
  <si>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</si>
  <si>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</si>
  <si>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</si>
  <si>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</si>
  <si>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</si>
  <si>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</si>
  <si>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</si>
  <si>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</si>
  <si>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</si>
  <si>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</si>
  <si>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</si>
  <si>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</si>
  <si>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</si>
  <si>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</si>
  <si>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</si>
  <si>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</si>
  <si>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</si>
  <si>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</si>
  <si>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</si>
  <si>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</si>
  <si>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</si>
  <si>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</si>
  <si>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</si>
  <si>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</si>
  <si>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</si>
  <si>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</si>
  <si>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</si>
  <si>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</si>
  <si>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</si>
  <si>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</si>
  <si>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</si>
  <si>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</si>
  <si>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</si>
  <si>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</si>
  <si>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</si>
  <si>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</si>
  <si>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</si>
  <si>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</si>
  <si>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</si>
  <si>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</si>
  <si>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</si>
  <si>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</si>
  <si>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</si>
  <si>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</si>
  <si>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</si>
  <si>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</si>
  <si>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</si>
  <si>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</si>
  <si>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</si>
  <si>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</si>
  <si>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</si>
  <si>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</si>
  <si>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</si>
  <si>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</si>
  <si>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</si>
  <si>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</si>
  <si>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</si>
  <si>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</si>
  <si>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</si>
  <si>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</si>
  <si>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</si>
  <si>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</si>
  <si>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</si>
  <si>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</si>
  <si>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</si>
  <si>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</si>
  <si>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</si>
  <si>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</si>
  <si>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</si>
  <si>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</si>
  <si>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</si>
  <si>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</si>
  <si>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</si>
  <si>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</si>
  <si>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</si>
  <si>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</si>
  <si>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</si>
  <si>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</si>
  <si>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</si>
  <si>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</si>
  <si>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</si>
  <si>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</si>
  <si>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</si>
  <si>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</si>
  <si>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</si>
  <si>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</si>
  <si>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</si>
  <si>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</si>
  <si>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</si>
  <si>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</si>
  <si>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</si>
  <si>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</si>
  <si>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</si>
  <si>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</si>
  <si>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</si>
  <si>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</si>
  <si>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</si>
  <si>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</si>
  <si>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</si>
  <si>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</si>
  <si>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</si>
  <si>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</si>
  <si>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</si>
  <si>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</si>
  <si>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</si>
  <si>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</si>
  <si>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</si>
  <si>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</si>
  <si>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</si>
  <si>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</si>
  <si>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</si>
  <si>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</si>
  <si>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</si>
  <si>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</si>
  <si>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</si>
  <si>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</si>
  <si>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</si>
  <si>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</si>
  <si>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</si>
  <si>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</si>
  <si>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</si>
  <si>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</si>
  <si>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</si>
  <si>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</si>
  <si>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</si>
  <si>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</si>
  <si>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</si>
  <si>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</si>
  <si>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</si>
  <si>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</si>
  <si>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</si>
  <si>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</si>
  <si>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</si>
  <si>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</si>
  <si>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</si>
  <si>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</si>
  <si>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</si>
  <si>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</si>
  <si>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</si>
  <si>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</si>
  <si>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</si>
  <si>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</si>
  <si>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</si>
  <si>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</si>
  <si>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</si>
  <si>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</si>
  <si>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</si>
  <si>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</si>
  <si>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</si>
  <si>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</si>
  <si>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</si>
  <si>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</si>
  <si>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</si>
  <si>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</si>
  <si>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</si>
  <si>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</si>
  <si>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</si>
  <si>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</si>
  <si>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</si>
  <si>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</si>
  <si>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</si>
  <si>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</si>
  <si>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</si>
  <si>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</si>
  <si>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</si>
  <si>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</si>
  <si>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</si>
  <si>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</si>
  <si>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</si>
  <si>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</si>
  <si>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</si>
  <si>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</si>
  <si>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</si>
  <si>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https://portal.eias.ru/Portal/DownloadPage.aspx?type=12&amp;guid=8a6a2b5c-c3ec-4a25-b545-0ced06c38850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</si>
  <si>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</si>
  <si>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</si>
  <si>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</si>
  <si>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Информация о способах приобретения, стоимости и объемах товаров,необходимых для производства регулируемых товаров и(или) оказания регулируемых услуг регулируемой организацией</t>
  </si>
  <si>
    <t>https://oko-nn.ru/raskrytie-informatsii/zakupki/</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</si>
  <si>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</si>
  <si>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</si>
  <si>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</si>
  <si>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</si>
  <si>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</si>
  <si>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</si>
  <si>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</si>
  <si>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</si>
  <si>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</si>
  <si>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</si>
  <si>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</si>
  <si>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</si>
  <si>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</si>
  <si>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</si>
  <si>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</si>
  <si>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</si>
  <si>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</si>
  <si>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</si>
  <si>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</si>
  <si>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</si>
  <si>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</si>
  <si>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</si>
  <si>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</si>
  <si>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</si>
  <si>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</si>
  <si>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</si>
  <si>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</si>
  <si>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</si>
  <si>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</si>
  <si>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</si>
  <si>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</si>
  <si>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</si>
  <si>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</si>
  <si>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</si>
  <si>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</si>
  <si>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</si>
  <si>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</si>
  <si>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</si>
  <si>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</si>
  <si>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</si>
  <si>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</si>
  <si>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</si>
  <si>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</si>
  <si>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</si>
  <si>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</si>
  <si>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</si>
  <si>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</si>
  <si>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</si>
  <si>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</si>
  <si>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</si>
  <si>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</si>
  <si>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</si>
  <si>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</si>
  <si>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</si>
  <si>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</si>
  <si>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</si>
  <si>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</si>
  <si>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</si>
  <si>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</si>
  <si>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</si>
  <si>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</si>
  <si>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</si>
  <si>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</si>
  <si>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</si>
  <si>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</si>
  <si>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</si>
  <si>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</si>
  <si>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</si>
  <si>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</si>
  <si>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</si>
  <si>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</si>
  <si>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</si>
  <si>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</si>
  <si>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</si>
  <si>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</si>
  <si>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</si>
  <si>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</si>
  <si>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</si>
  <si>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</si>
  <si>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</si>
  <si>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</si>
  <si>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</si>
  <si>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</si>
  <si>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</si>
  <si>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</si>
  <si>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</si>
  <si>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</si>
  <si>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</si>
  <si>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</si>
  <si>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</si>
  <si>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</si>
  <si>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</si>
  <si>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</si>
  <si>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</si>
  <si>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</si>
  <si>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</si>
  <si>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</si>
  <si>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</si>
  <si>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</si>
  <si>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</si>
  <si>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</si>
  <si>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</si>
  <si>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</si>
  <si>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</si>
  <si>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</si>
  <si>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</si>
  <si>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</si>
  <si>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</si>
  <si>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</si>
  <si>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</si>
  <si>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</si>
  <si>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</si>
  <si>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</si>
  <si>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</si>
  <si>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</si>
  <si>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</si>
  <si>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</si>
  <si>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</si>
  <si>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</si>
  <si>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</si>
  <si>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</si>
  <si>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</si>
  <si>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</si>
  <si>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</si>
  <si>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</si>
  <si>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</si>
  <si>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</si>
  <si>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</si>
  <si>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</si>
  <si>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</si>
  <si>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</si>
  <si>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</si>
  <si>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</si>
  <si>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</si>
  <si>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</si>
  <si>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</si>
  <si>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</si>
  <si>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</si>
  <si>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</si>
  <si>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</si>
  <si>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</si>
  <si>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</si>
  <si>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</si>
  <si>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</si>
  <si>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</si>
  <si>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</si>
  <si>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</si>
  <si>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</si>
  <si>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</si>
  <si>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</si>
  <si>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</si>
  <si>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</si>
  <si>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</si>
  <si>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</si>
  <si>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</si>
  <si>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</si>
  <si>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</si>
  <si>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</si>
  <si>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</si>
  <si>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</si>
  <si>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</si>
  <si>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</si>
  <si>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</si>
  <si>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</si>
  <si>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</si>
  <si>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</si>
  <si>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</si>
  <si>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</si>
  <si>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</si>
  <si>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</si>
  <si>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</si>
  <si>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</si>
  <si>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</si>
  <si>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</si>
  <si>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</si>
  <si>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</si>
  <si>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</si>
  <si>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</si>
  <si>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</si>
  <si>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</si>
  <si>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</si>
  <si>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</si>
  <si>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</si>
  <si>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</si>
  <si>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</si>
  <si>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</si>
  <si>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</si>
  <si>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</si>
  <si>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</si>
  <si>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</si>
  <si>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</si>
  <si>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</si>
  <si>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</si>
  <si>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</si>
  <si>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</si>
  <si>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</si>
  <si>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</si>
  <si>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</si>
  <si>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</si>
  <si>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</si>
  <si>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</si>
  <si>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</si>
  <si>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</si>
  <si>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</si>
  <si>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</si>
  <si>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</si>
  <si>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</si>
  <si>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</si>
  <si>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</si>
  <si>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</si>
  <si>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</si>
  <si>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</si>
  <si>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</si>
  <si>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</si>
  <si>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</si>
  <si>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</si>
  <si>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</si>
  <si>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</si>
  <si>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</si>
  <si>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</si>
  <si>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</si>
  <si>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</si>
  <si>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</si>
  <si>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</si>
  <si>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</si>
  <si>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</si>
  <si>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</si>
  <si>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</si>
  <si>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</si>
  <si>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</si>
  <si>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</si>
  <si>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</si>
  <si>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</si>
  <si>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</si>
  <si>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</si>
  <si>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</si>
  <si>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</si>
  <si>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</si>
  <si>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</si>
  <si>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</si>
  <si>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</si>
  <si>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</si>
  <si>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</si>
  <si>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</si>
  <si>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</si>
  <si>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</si>
  <si>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</si>
  <si>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</si>
  <si>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</si>
  <si>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</si>
  <si>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</si>
  <si>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</si>
  <si>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</si>
  <si>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</si>
  <si>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</si>
  <si>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</si>
  <si>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</si>
  <si>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</si>
  <si>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</si>
  <si>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</si>
  <si>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</si>
  <si>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</si>
  <si>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</si>
  <si>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</si>
  <si>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</si>
  <si>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</si>
  <si>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</si>
  <si>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</si>
  <si>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</si>
  <si>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</si>
  <si>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</si>
  <si>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</si>
  <si>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</si>
  <si>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</si>
  <si>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</si>
  <si>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</si>
  <si>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</si>
  <si>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</si>
  <si>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</si>
  <si>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</si>
  <si>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</si>
  <si>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</si>
  <si>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</si>
  <si>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</si>
  <si>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</si>
  <si>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</si>
  <si>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</si>
  <si>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</si>
  <si>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</si>
  <si>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</si>
  <si>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</si>
  <si>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</si>
  <si>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</si>
  <si>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</si>
  <si>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</si>
  <si>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</si>
  <si>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</si>
  <si>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</si>
  <si>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</si>
  <si>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</si>
  <si>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</si>
  <si>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</si>
  <si>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</si>
  <si>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</si>
  <si>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</si>
  <si>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</si>
  <si>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</si>
  <si>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</si>
  <si>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</si>
  <si>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</si>
  <si>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</si>
  <si>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</si>
  <si>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</si>
  <si>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</si>
  <si>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</si>
  <si>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</si>
  <si>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</si>
  <si>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</si>
  <si>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</si>
  <si>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</si>
  <si>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</si>
  <si>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</si>
  <si>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</si>
  <si>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</si>
  <si>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</si>
  <si>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</si>
  <si>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</si>
  <si>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</si>
  <si>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</si>
  <si>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</si>
  <si>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</si>
  <si>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</si>
  <si>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</si>
  <si>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</si>
  <si>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</si>
  <si>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</si>
  <si>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</si>
  <si>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</si>
  <si>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</si>
  <si>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</si>
  <si>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</si>
  <si>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</si>
  <si>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</si>
  <si>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</si>
  <si>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</si>
  <si>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</si>
  <si>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</si>
  <si>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</si>
  <si>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</si>
  <si>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</si>
  <si>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</si>
  <si>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</si>
  <si>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</si>
  <si>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</si>
  <si>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</si>
  <si>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</si>
  <si>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</si>
  <si>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</si>
  <si>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</si>
  <si>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</si>
  <si>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</si>
  <si>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</si>
  <si>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</si>
  <si>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</si>
  <si>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</si>
  <si>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</si>
  <si>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</si>
  <si>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</si>
  <si>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</si>
  <si>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</si>
  <si>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</si>
  <si>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</si>
  <si>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</si>
  <si>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</si>
  <si>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</si>
  <si>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</si>
  <si>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</si>
  <si>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</si>
  <si>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</si>
  <si>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</si>
  <si>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</si>
  <si>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</si>
  <si>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</si>
  <si>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</si>
  <si>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</si>
  <si>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</si>
  <si>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</si>
  <si>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</si>
  <si>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</si>
  <si>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</si>
  <si>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</si>
  <si>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</si>
  <si>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</si>
  <si>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</si>
  <si>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</si>
  <si>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</si>
  <si>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</si>
  <si>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</si>
  <si>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</si>
  <si>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</si>
  <si>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</si>
  <si>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</si>
  <si>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</si>
  <si>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</si>
  <si>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</si>
  <si>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</si>
  <si>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</si>
  <si>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</si>
  <si>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</si>
  <si>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</si>
  <si>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</si>
  <si>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</si>
  <si>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</si>
  <si>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</si>
  <si>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</si>
  <si>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</si>
  <si>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</si>
  <si>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</si>
  <si>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</si>
  <si>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</si>
  <si>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</si>
  <si>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</si>
  <si>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</si>
  <si>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</si>
  <si>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</si>
  <si>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</si>
  <si>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</si>
  <si>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</si>
  <si>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</si>
  <si>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</si>
  <si>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</si>
  <si>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</si>
  <si>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</si>
  <si>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</si>
  <si>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</si>
  <si>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</si>
  <si>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</si>
  <si>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</si>
  <si>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</si>
  <si>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</si>
  <si>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</si>
  <si>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</si>
  <si>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</si>
  <si>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</si>
  <si>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</si>
  <si>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</si>
  <si>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</si>
  <si>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</si>
  <si>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</si>
  <si>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</si>
  <si>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</si>
  <si>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</si>
  <si>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</si>
  <si>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</si>
  <si>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</si>
  <si>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</si>
  <si>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</si>
  <si>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</si>
  <si>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</si>
  <si>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</si>
  <si>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</si>
  <si>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</si>
  <si>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</si>
  <si>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</si>
  <si>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</si>
  <si>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</si>
  <si>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</si>
  <si>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</si>
  <si>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</si>
  <si>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</si>
  <si>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</si>
  <si>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</si>
  <si>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</si>
  <si>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</si>
  <si>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</si>
  <si>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</si>
  <si>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</si>
  <si>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</si>
  <si>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</si>
  <si>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</si>
  <si>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</si>
  <si>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</si>
  <si>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</si>
  <si>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</si>
  <si>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</si>
  <si>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</si>
  <si>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</si>
  <si>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</si>
  <si>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</si>
  <si>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</si>
  <si>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</si>
  <si>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</si>
  <si>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</si>
  <si>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</si>
  <si>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</si>
  <si>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</si>
  <si>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</si>
  <si>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</si>
  <si>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</si>
  <si>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</si>
  <si>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</si>
  <si>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</si>
  <si>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</si>
  <si>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</si>
  <si>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</si>
  <si>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</si>
  <si>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</si>
  <si>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</si>
  <si>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</si>
  <si>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</si>
  <si>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</si>
  <si>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</si>
  <si>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</si>
  <si>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</si>
  <si>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</si>
  <si>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</si>
  <si>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</si>
  <si>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</si>
  <si>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</si>
  <si>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</si>
  <si>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</si>
  <si>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</si>
  <si>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</si>
  <si>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</si>
  <si>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</si>
  <si>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</si>
  <si>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</si>
  <si>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</si>
  <si>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</si>
  <si>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</si>
  <si>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</si>
  <si>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</si>
  <si>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</si>
  <si>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</si>
  <si>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</si>
  <si>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</si>
  <si>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</si>
  <si>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</si>
  <si>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</si>
  <si>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</si>
  <si>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</si>
  <si>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</si>
  <si>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</si>
  <si>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</si>
  <si>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</si>
  <si>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</si>
  <si>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</si>
  <si>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</si>
  <si>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</si>
  <si>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</si>
  <si>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</si>
  <si>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</si>
  <si>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</si>
  <si>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</si>
  <si>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</si>
  <si>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</si>
  <si>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</si>
  <si>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</si>
  <si>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</si>
  <si>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</si>
  <si>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</si>
  <si>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</si>
  <si>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</si>
  <si>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</si>
  <si>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</si>
  <si>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</si>
  <si>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</si>
  <si>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</si>
  <si>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</si>
  <si>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</si>
  <si>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</si>
  <si>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</si>
  <si>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</si>
  <si>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</si>
  <si>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</si>
  <si>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</si>
  <si>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</si>
  <si>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</si>
  <si>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</si>
  <si>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</si>
  <si>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</si>
  <si>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</si>
  <si>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</si>
  <si>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</si>
  <si>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</si>
  <si>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</si>
  <si>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</si>
  <si>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</si>
  <si>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</si>
  <si>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</si>
  <si>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</si>
  <si>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</si>
  <si>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</si>
  <si>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</si>
  <si>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</si>
  <si>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</si>
  <si>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</si>
  <si>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</si>
  <si>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</si>
  <si>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</si>
  <si>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</si>
  <si>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</si>
  <si>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</si>
  <si>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</si>
  <si>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</si>
  <si>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</si>
  <si>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</si>
  <si>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</si>
  <si>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</si>
  <si>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</si>
  <si>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</si>
  <si>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</si>
  <si>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</si>
  <si>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</si>
  <si>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</si>
  <si>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</si>
  <si>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</si>
  <si>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</si>
  <si>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</si>
  <si>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</si>
  <si>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</si>
  <si>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</si>
  <si>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</si>
  <si>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</si>
  <si>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</si>
  <si>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</si>
  <si>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</si>
  <si>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</si>
  <si>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</si>
  <si>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</si>
  <si>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</si>
  <si>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</si>
  <si>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</si>
  <si>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</si>
  <si>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</si>
  <si>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</si>
  <si>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</si>
  <si>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</si>
  <si>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</si>
  <si>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</si>
  <si>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</si>
  <si>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</si>
  <si>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</si>
  <si>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</si>
  <si>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</si>
  <si>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</si>
  <si>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</si>
  <si>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</si>
  <si>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</si>
  <si>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</si>
  <si>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</si>
  <si>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</si>
  <si>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</si>
  <si>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</si>
  <si>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</si>
  <si>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</si>
  <si>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</si>
  <si>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</si>
  <si>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</si>
  <si>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</si>
  <si>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</si>
  <si>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</si>
  <si>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</si>
  <si>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</si>
  <si>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</si>
  <si>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</si>
  <si>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</si>
  <si>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</si>
  <si>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</si>
  <si>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</si>
  <si>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</si>
  <si>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</si>
  <si>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</si>
  <si>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</si>
  <si>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</si>
  <si>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</si>
  <si>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</si>
  <si>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</si>
  <si>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</si>
  <si>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</si>
  <si>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</si>
  <si>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</si>
  <si>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</si>
  <si>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</si>
  <si>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</si>
  <si>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</si>
  <si>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</si>
  <si>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</si>
  <si>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</si>
  <si>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</si>
  <si>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</si>
  <si>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</si>
  <si>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</si>
  <si>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</si>
  <si>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</si>
  <si>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</si>
  <si>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</si>
  <si>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</si>
  <si>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</si>
  <si>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</si>
  <si>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</si>
  <si>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</si>
  <si>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</si>
  <si>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</si>
  <si>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</si>
  <si>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</si>
  <si>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</si>
  <si>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</si>
  <si>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</si>
  <si>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</si>
  <si>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</si>
  <si>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</si>
  <si>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</si>
  <si>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</si>
  <si>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</si>
  <si>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</si>
  <si>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</si>
  <si>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</si>
  <si>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</si>
  <si>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</si>
  <si>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</si>
  <si>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</si>
  <si>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</si>
  <si>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</si>
  <si>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</si>
  <si>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</si>
  <si>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</si>
  <si>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</si>
  <si>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</si>
  <si>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</si>
  <si>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</si>
  <si>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</si>
  <si>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</si>
  <si>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</si>
  <si>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</si>
  <si>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</si>
  <si>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</si>
  <si>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</si>
  <si>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Письмо в РСТ НО  от 01.10.2026 № исх-24968 о направлении дополнительных материалов и копий документов к расчетным и обосновывающим материалам, представленным для установления тарифа на теплоноситель, поставляемый потребителям на территории г. Арзамас Нижегородской области.</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</si>
  <si>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</si>
  <si>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</si>
  <si>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</si>
  <si>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</si>
  <si>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</si>
  <si>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</si>
  <si>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</si>
  <si>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</si>
  <si>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</si>
  <si>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</si>
  <si>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</si>
  <si>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</si>
  <si>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</si>
  <si>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</si>
  <si>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</si>
  <si>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</si>
  <si>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</si>
  <si>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</si>
  <si>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</si>
  <si>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</si>
  <si>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</si>
  <si>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</si>
  <si>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</si>
  <si>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</si>
  <si>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</si>
  <si>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</si>
  <si>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</si>
  <si>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</si>
  <si>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</si>
  <si>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</si>
  <si>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</si>
  <si>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</si>
  <si>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</si>
  <si>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</si>
  <si>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</si>
  <si>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</si>
  <si>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</si>
  <si>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</si>
  <si>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</si>
  <si>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</si>
  <si>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</si>
  <si>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</si>
  <si>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</si>
  <si>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</si>
  <si>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</si>
  <si>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</si>
  <si>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</si>
  <si>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</si>
  <si>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</si>
  <si>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</si>
  <si>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</si>
  <si>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</si>
  <si>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</si>
  <si>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</si>
  <si>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</si>
  <si>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</si>
  <si>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</si>
  <si>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</si>
  <si>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</si>
  <si>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</si>
  <si>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</si>
  <si>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</si>
  <si>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</si>
  <si>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</si>
  <si>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</si>
  <si>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</si>
  <si>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</si>
  <si>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</si>
  <si>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</si>
  <si>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</si>
  <si>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</si>
  <si>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</si>
  <si>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</si>
  <si>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</si>
  <si>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</si>
  <si>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</si>
  <si>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</si>
  <si>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</si>
  <si>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</si>
  <si>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</si>
  <si>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</si>
  <si>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</si>
  <si>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</si>
  <si>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</si>
  <si>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</si>
  <si>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</si>
  <si>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</si>
  <si>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</si>
  <si>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</si>
  <si>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</si>
  <si>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</si>
  <si>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</si>
  <si>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</si>
  <si>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</si>
  <si>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</si>
  <si>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</si>
  <si>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</si>
  <si>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</si>
  <si>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</si>
  <si>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</si>
  <si>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</si>
  <si>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</si>
  <si>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</si>
  <si>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</si>
  <si>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</si>
  <si>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</si>
  <si>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</si>
  <si>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</si>
  <si>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</si>
  <si>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</si>
  <si>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</si>
  <si>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</si>
  <si>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</si>
  <si>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</si>
  <si>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</si>
  <si>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</si>
  <si>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</si>
  <si>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</si>
  <si>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</si>
  <si>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</si>
  <si>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</si>
  <si>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</si>
  <si>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</si>
  <si>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</si>
  <si>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</si>
  <si>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</si>
  <si>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</si>
  <si>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</si>
  <si>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</si>
  <si>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</si>
  <si>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</si>
  <si>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</si>
  <si>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</si>
  <si>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</si>
  <si>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</si>
  <si>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</si>
  <si>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</si>
  <si>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</si>
  <si>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</si>
  <si>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</si>
  <si>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</si>
  <si>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</si>
  <si>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</si>
  <si>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</si>
  <si>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</si>
  <si>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</si>
  <si>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</si>
  <si>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</si>
  <si>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</si>
  <si>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</si>
  <si>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</si>
  <si>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</si>
  <si>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</si>
  <si>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</si>
  <si>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</si>
  <si>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</si>
  <si>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</si>
  <si>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</si>
  <si>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</si>
  <si>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</si>
  <si>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</si>
  <si>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</si>
  <si>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</si>
  <si>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</si>
  <si>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</si>
  <si>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</si>
  <si>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</si>
  <si>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</si>
  <si>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</si>
  <si>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</si>
  <si>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</si>
  <si>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</si>
  <si>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</si>
  <si>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</si>
  <si>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</si>
  <si>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</si>
  <si>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</si>
  <si>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</si>
  <si>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</si>
  <si>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</si>
  <si>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</si>
  <si>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</si>
  <si>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</si>
  <si>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</si>
  <si>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</si>
  <si>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</si>
  <si>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</si>
  <si>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</si>
  <si>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</si>
  <si>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</si>
  <si>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</si>
  <si>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</si>
  <si>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</si>
  <si>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</si>
  <si>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</si>
  <si>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</si>
  <si>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</si>
  <si>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</si>
  <si>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</si>
  <si>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</si>
  <si>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</si>
  <si>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</si>
  <si>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</si>
  <si>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</si>
  <si>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</si>
  <si>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</si>
  <si>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</si>
  <si>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</si>
  <si>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</si>
  <si>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</si>
  <si>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</si>
  <si>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</si>
  <si>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</si>
  <si>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</si>
  <si>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</si>
  <si>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</si>
  <si>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</si>
  <si>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</si>
  <si>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</si>
  <si>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</si>
  <si>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</si>
  <si>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</si>
  <si>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</si>
  <si>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</si>
  <si>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</si>
  <si>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</si>
  <si>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</si>
  <si>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</si>
  <si>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</si>
  <si>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</si>
  <si>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</si>
  <si>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</si>
  <si>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</si>
  <si>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</si>
  <si>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</si>
  <si>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</si>
  <si>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</si>
  <si>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</si>
  <si>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</si>
  <si>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</si>
  <si>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</si>
  <si>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</si>
  <si>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</si>
  <si>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</si>
  <si>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</si>
  <si>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</si>
  <si>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</si>
  <si>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</si>
  <si>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</si>
  <si>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</si>
  <si>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</si>
  <si>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</si>
  <si>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</si>
  <si>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</si>
  <si>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</si>
  <si>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</si>
  <si>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</si>
  <si>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</si>
  <si>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</si>
  <si>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</si>
  <si>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</si>
  <si>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</si>
  <si>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</si>
  <si>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</si>
  <si>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</si>
  <si>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</si>
  <si>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</si>
  <si>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</si>
  <si>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</si>
  <si>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</si>
  <si>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</si>
  <si>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</si>
  <si>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</si>
  <si>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</si>
  <si>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</si>
  <si>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</si>
  <si>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</si>
  <si>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</si>
  <si>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</si>
  <si>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</si>
  <si>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</si>
  <si>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</si>
  <si>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</si>
  <si>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</si>
  <si>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</si>
  <si>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</si>
  <si>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</si>
  <si>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</si>
  <si>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</si>
  <si>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</si>
  <si>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</si>
  <si>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</si>
  <si>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</si>
  <si>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</si>
  <si>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</si>
  <si>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</si>
  <si>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</si>
  <si>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</si>
  <si>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</si>
  <si>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</si>
  <si>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</si>
  <si>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</si>
  <si>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</si>
  <si>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</si>
  <si>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</si>
  <si>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</si>
  <si>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</si>
  <si>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</si>
  <si>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</si>
  <si>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</si>
  <si>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</si>
  <si>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</si>
  <si>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</si>
  <si>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</si>
  <si>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</si>
  <si>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</si>
  <si>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</si>
  <si>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</si>
  <si>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</si>
  <si>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</si>
  <si>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</si>
  <si>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</si>
  <si>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</si>
  <si>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</si>
  <si>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</si>
  <si>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</si>
  <si>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</si>
  <si>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</si>
  <si>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</si>
  <si>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</si>
  <si>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</si>
  <si>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</si>
  <si>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</si>
  <si>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</si>
  <si>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</si>
  <si>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</si>
  <si>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</si>
  <si>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</si>
  <si>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</si>
  <si>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</si>
  <si>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</si>
  <si>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</si>
  <si>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</si>
  <si>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</si>
  <si>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</si>
  <si>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</si>
  <si>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</si>
  <si>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</si>
  <si>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</si>
  <si>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</si>
  <si>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</si>
  <si>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</si>
  <si>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</si>
  <si>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</si>
  <si>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</si>
  <si>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</si>
  <si>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</si>
  <si>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</si>
  <si>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</si>
  <si>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</si>
  <si>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</si>
  <si>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</si>
  <si>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</si>
  <si>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</si>
  <si>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</si>
  <si>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</si>
  <si>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</si>
  <si>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</si>
  <si>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</si>
  <si>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</si>
  <si>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</si>
  <si>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</si>
  <si>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</si>
  <si>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</si>
  <si>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</si>
  <si>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</si>
  <si>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</si>
  <si>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</si>
  <si>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</si>
  <si>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</si>
  <si>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</si>
  <si>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</si>
  <si>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</si>
  <si>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</si>
  <si>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</si>
  <si>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</si>
  <si>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</si>
  <si>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</si>
  <si>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</si>
  <si>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</si>
  <si>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</si>
  <si>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</si>
  <si>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</si>
  <si>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</si>
  <si>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</si>
  <si>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</si>
  <si>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</si>
  <si>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</si>
  <si>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</si>
  <si>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</si>
  <si>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</si>
  <si>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</si>
  <si>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</si>
  <si>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</si>
  <si>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</si>
  <si>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</si>
  <si>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</si>
  <si>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</si>
  <si>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</si>
  <si>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</si>
  <si>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</si>
  <si>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</si>
  <si>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</si>
  <si>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</si>
  <si>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</si>
  <si>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</si>
  <si>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</si>
  <si>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</si>
  <si>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</si>
  <si>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</si>
  <si>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</si>
  <si>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</si>
  <si>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</si>
  <si>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</si>
  <si>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</si>
  <si>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</si>
  <si>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</si>
  <si>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</si>
  <si>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</si>
  <si>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</si>
  <si>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</si>
  <si>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</si>
  <si>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</si>
  <si>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</si>
  <si>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</si>
  <si>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</si>
  <si>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</si>
  <si>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</si>
  <si>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</si>
  <si>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</si>
  <si>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</si>
  <si>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</si>
  <si>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</si>
  <si>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</si>
  <si>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</si>
  <si>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</si>
  <si>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</si>
  <si>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</si>
  <si>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</si>
  <si>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</si>
  <si>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</si>
  <si>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</si>
  <si>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</si>
  <si>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</si>
  <si>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</si>
  <si>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</si>
  <si>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</si>
  <si>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</si>
  <si>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</si>
  <si>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</si>
  <si>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</si>
  <si>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</si>
  <si>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</si>
  <si>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</si>
  <si>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</si>
  <si>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</si>
  <si>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</si>
  <si>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</si>
  <si>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</si>
  <si>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</si>
  <si>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</si>
  <si>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</si>
  <si>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</si>
  <si>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</si>
  <si>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</si>
  <si>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</si>
  <si>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</si>
  <si>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</si>
  <si>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</si>
  <si>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</si>
  <si>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</si>
  <si>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</si>
  <si>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</si>
  <si>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</si>
  <si>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</si>
  <si>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</si>
  <si>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</si>
  <si>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</si>
  <si>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</si>
  <si>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</si>
  <si>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</si>
  <si>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</si>
  <si>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</si>
  <si>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</si>
  <si>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</si>
  <si>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</si>
  <si>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</si>
  <si>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</si>
  <si>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</si>
  <si>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</si>
  <si>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</si>
  <si>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</si>
  <si>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</si>
  <si>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</si>
  <si>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</si>
  <si>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</si>
  <si>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</si>
  <si>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</si>
  <si>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</si>
  <si>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</si>
  <si>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</si>
  <si>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</si>
  <si>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</si>
  <si>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</si>
  <si>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</si>
  <si>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</si>
  <si>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</si>
  <si>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</si>
  <si>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</si>
  <si>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</si>
  <si>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</si>
  <si>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</si>
  <si>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</si>
  <si>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</si>
  <si>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</si>
  <si>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</si>
  <si>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</si>
  <si>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</si>
  <si>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</si>
  <si>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</si>
  <si>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</si>
  <si>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</si>
  <si>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</si>
  <si>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</si>
  <si>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</si>
  <si>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</si>
  <si>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</si>
  <si>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</si>
  <si>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</si>
  <si>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</si>
  <si>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</si>
  <si>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</si>
  <si>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</si>
  <si>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</si>
  <si>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</si>
  <si>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</si>
  <si>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</si>
  <si>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</si>
  <si>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</si>
  <si>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</si>
  <si>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</si>
  <si>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</si>
  <si>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</si>
  <si>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</si>
  <si>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</si>
  <si>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</si>
  <si>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</si>
  <si>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</si>
  <si>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</si>
  <si>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</si>
  <si>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</si>
  <si>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</si>
  <si>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</si>
  <si>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</si>
  <si>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</si>
  <si>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</si>
  <si>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</si>
  <si>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</si>
  <si>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</si>
  <si>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</si>
  <si>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</si>
  <si>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</si>
  <si>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</si>
  <si>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</si>
  <si>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</si>
  <si>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</si>
  <si>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</si>
  <si>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</si>
  <si>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</si>
  <si>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</si>
  <si>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</si>
  <si>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</si>
  <si>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</si>
  <si>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</si>
  <si>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</si>
  <si>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</si>
  <si>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</si>
  <si>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</si>
  <si>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</si>
  <si>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</si>
  <si>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</si>
  <si>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</si>
  <si>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</si>
  <si>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</si>
  <si>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</si>
  <si>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</si>
  <si>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</si>
  <si>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</si>
  <si>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</si>
  <si>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</si>
  <si>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</si>
  <si>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</si>
  <si>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</si>
  <si>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</si>
  <si>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</si>
  <si>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</si>
  <si>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</si>
  <si>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</si>
  <si>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</si>
  <si>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</si>
  <si>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</si>
  <si>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</si>
  <si>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</si>
  <si>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</si>
  <si>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</si>
  <si>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</si>
  <si>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</si>
  <si>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</si>
  <si>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</si>
  <si>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</si>
  <si>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</si>
  <si>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</si>
  <si>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</si>
  <si>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</si>
  <si>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</si>
  <si>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</si>
  <si>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</si>
  <si>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</si>
  <si>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</si>
  <si>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</si>
  <si>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</si>
  <si>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</si>
  <si>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</si>
  <si>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</si>
  <si>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</si>
  <si>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</si>
  <si>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</si>
  <si>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</si>
  <si>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</si>
  <si>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</si>
  <si>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</si>
  <si>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</si>
  <si>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</si>
  <si>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</si>
  <si>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</si>
  <si>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</si>
  <si>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</si>
  <si>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</si>
  <si>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</si>
  <si>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</si>
  <si>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</si>
  <si>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</si>
  <si>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</si>
  <si>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</si>
  <si>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</si>
  <si>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</si>
  <si>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</si>
  <si>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</si>
  <si>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</si>
  <si>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</si>
  <si>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</si>
  <si>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</si>
  <si>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</si>
  <si>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</si>
  <si>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</si>
  <si>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</si>
  <si>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</si>
  <si>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</si>
  <si>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</si>
  <si>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</si>
  <si>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</si>
  <si>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</si>
  <si>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</si>
  <si>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</si>
  <si>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</si>
  <si>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</si>
  <si>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</si>
  <si>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</si>
  <si>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</si>
  <si>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</si>
  <si>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</si>
  <si>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</si>
  <si>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</si>
  <si>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</si>
  <si>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</si>
  <si>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</si>
  <si>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</si>
  <si>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</si>
  <si>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</si>
  <si>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</si>
  <si>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</si>
  <si>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</si>
  <si>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</si>
  <si>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</si>
  <si>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</si>
  <si>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</si>
  <si>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</si>
  <si>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</si>
  <si>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</si>
  <si>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</si>
  <si>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</si>
  <si>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</si>
  <si>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</si>
  <si>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</si>
  <si>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</si>
  <si>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</si>
  <si>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</si>
  <si>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</si>
  <si>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</si>
  <si>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</si>
  <si>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</si>
  <si>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</si>
  <si>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</si>
  <si>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</si>
  <si>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</si>
  <si>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</si>
  <si>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</si>
  <si>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</si>
  <si>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</si>
  <si>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</si>
  <si>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</si>
  <si>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</si>
  <si>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</si>
  <si>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</si>
  <si>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</si>
  <si>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</si>
  <si>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</si>
  <si>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</si>
  <si>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</si>
  <si>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</si>
  <si>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</si>
  <si>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</si>
  <si>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</si>
  <si>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</si>
  <si>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</si>
  <si>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</si>
  <si>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</si>
  <si>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</si>
  <si>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</si>
  <si>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</si>
  <si>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</si>
  <si>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</si>
  <si>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</si>
  <si>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</si>
  <si>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</si>
  <si>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</si>
  <si>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</si>
  <si>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</si>
  <si>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</si>
  <si>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</si>
  <si>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</si>
  <si>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</si>
  <si>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</si>
  <si>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</si>
  <si>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</si>
  <si>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</si>
  <si>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</si>
  <si>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</si>
  <si>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</si>
  <si>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</si>
  <si>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</si>
  <si>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</si>
  <si>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</si>
  <si>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</si>
  <si>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</si>
  <si>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</si>
  <si>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</si>
  <si>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</si>
  <si>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</si>
  <si>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</si>
  <si>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</si>
  <si>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</si>
  <si>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</si>
  <si>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</si>
  <si>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</si>
  <si>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</si>
  <si>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</si>
  <si>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</si>
  <si>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</si>
  <si>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</si>
  <si>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</si>
  <si>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</si>
  <si>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</si>
  <si>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</si>
  <si>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</si>
  <si>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</si>
  <si>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</si>
  <si>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</si>
  <si>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</si>
  <si>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</si>
  <si>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</si>
  <si>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</si>
  <si>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</si>
  <si>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</si>
  <si>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</si>
  <si>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</si>
  <si>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</si>
  <si>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</si>
  <si>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</si>
  <si>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</si>
  <si>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</si>
  <si>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</si>
  <si>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</si>
  <si>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</si>
  <si>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</si>
  <si>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</si>
  <si>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</si>
  <si>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</si>
  <si>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</si>
  <si>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</si>
  <si>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</si>
  <si>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</si>
  <si>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</si>
  <si>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</si>
  <si>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</si>
  <si>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</si>
  <si>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</si>
  <si>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</si>
  <si>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</si>
  <si>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</si>
  <si>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</si>
  <si>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</si>
  <si>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</si>
  <si>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</si>
  <si>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</si>
  <si>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</si>
  <si>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</si>
  <si>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</si>
  <si>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</si>
  <si>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</si>
  <si>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</si>
  <si>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</si>
  <si>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</si>
  <si>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</si>
  <si>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</si>
  <si>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</si>
  <si>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</si>
  <si>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</si>
  <si>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</si>
  <si>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</si>
  <si>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</si>
  <si>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</si>
  <si>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</si>
  <si>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</si>
  <si>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</si>
  <si>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</si>
  <si>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</si>
  <si>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</si>
  <si>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</si>
  <si>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</si>
  <si>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</si>
  <si>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</si>
  <si>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</si>
  <si>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</si>
  <si>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</si>
  <si>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</si>
  <si>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</si>
  <si>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</si>
  <si>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</si>
  <si>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</si>
  <si>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</si>
  <si>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</si>
  <si>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</si>
  <si>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</si>
  <si>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</si>
  <si>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</si>
  <si>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</si>
  <si>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</si>
  <si>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</si>
  <si>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</si>
  <si>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</si>
  <si>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</si>
  <si>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</si>
  <si>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</si>
  <si>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</si>
  <si>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</si>
  <si>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</si>
  <si>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</si>
  <si>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</si>
  <si>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</si>
  <si>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</si>
  <si>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</si>
  <si>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</si>
  <si>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</si>
  <si>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</si>
  <si>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</si>
  <si>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</si>
  <si>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</si>
  <si>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</si>
  <si>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</si>
  <si>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</si>
  <si>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</si>
  <si>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</si>
  <si>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</si>
  <si>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</si>
  <si>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</si>
  <si>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</si>
  <si>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</si>
  <si>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</si>
  <si>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</si>
  <si>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</si>
  <si>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</si>
  <si>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</si>
  <si>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</si>
  <si>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</si>
  <si>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</si>
  <si>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</si>
  <si>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</si>
  <si>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</si>
  <si>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</si>
  <si>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</si>
  <si>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</si>
  <si>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</si>
  <si>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</si>
  <si>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</si>
  <si>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</si>
  <si>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</si>
  <si>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</si>
  <si>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</si>
  <si>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</si>
  <si>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</si>
  <si>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</si>
  <si>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</si>
  <si>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</si>
  <si>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</si>
  <si>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</si>
  <si>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</si>
  <si>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</si>
  <si>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</si>
  <si>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</si>
  <si>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</si>
  <si>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</si>
  <si>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</si>
  <si>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</si>
  <si>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</si>
  <si>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</si>
  <si>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</si>
  <si>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</si>
  <si>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</si>
  <si>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</si>
  <si>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</si>
  <si>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</si>
  <si>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</si>
  <si>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</si>
  <si>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</si>
  <si>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</si>
  <si>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</si>
  <si>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</si>
  <si>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</si>
  <si>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</si>
  <si>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</si>
  <si>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</si>
  <si>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</si>
  <si>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</si>
  <si>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</si>
  <si>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</si>
  <si>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</si>
  <si>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</si>
  <si>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</si>
  <si>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</si>
  <si>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</si>
  <si>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</si>
  <si>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</si>
  <si>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</si>
  <si>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</si>
  <si>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</si>
  <si>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</si>
  <si>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</si>
  <si>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</si>
  <si>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</si>
  <si>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</si>
  <si>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</si>
  <si>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</si>
  <si>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</si>
  <si>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</si>
  <si>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</si>
  <si>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</si>
  <si>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</si>
  <si>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</si>
  <si>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</si>
  <si>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</si>
  <si>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</si>
  <si>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</si>
  <si>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</si>
  <si>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</si>
  <si>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</si>
  <si>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</si>
  <si>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</si>
  <si>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</si>
  <si>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</si>
  <si>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</si>
  <si>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</si>
  <si>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</si>
  <si>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</si>
  <si>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</si>
  <si>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</si>
  <si>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</si>
  <si>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</si>
  <si>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</si>
  <si>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</si>
  <si>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</si>
  <si>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</si>
  <si>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</si>
  <si>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</si>
  <si>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</si>
  <si>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</si>
  <si>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</si>
  <si>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</si>
  <si>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</si>
  <si>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</si>
  <si>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</si>
  <si>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</si>
  <si>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</si>
  <si>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</si>
  <si>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</si>
  <si>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</si>
  <si>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</si>
  <si>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</si>
  <si>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</si>
  <si>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</si>
  <si>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</si>
  <si>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</si>
  <si>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</si>
  <si>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</si>
  <si>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</si>
  <si>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</si>
  <si>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</si>
  <si>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</si>
  <si>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</si>
  <si>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</si>
  <si>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</si>
  <si>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</si>
  <si>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</si>
  <si>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</si>
  <si>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</si>
  <si>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</si>
  <si>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</si>
  <si>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</si>
  <si>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</si>
  <si>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</si>
  <si>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</si>
  <si>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</si>
  <si>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</si>
  <si>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</si>
  <si>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</si>
  <si>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</si>
  <si>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</si>
  <si>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</si>
  <si>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</si>
  <si>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</si>
  <si>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</si>
  <si>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</si>
  <si>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</si>
  <si>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</si>
  <si>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</si>
  <si>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</si>
  <si>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</si>
  <si>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</si>
  <si>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</si>
  <si>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</si>
  <si>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</si>
  <si>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</si>
  <si>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</si>
  <si>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</si>
  <si>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</si>
  <si>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</si>
  <si>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</si>
  <si>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</si>
  <si>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</si>
  <si>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</si>
  <si>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</si>
  <si>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</si>
  <si>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</si>
  <si>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</si>
  <si>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</si>
  <si>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</si>
  <si>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</si>
  <si>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</si>
  <si>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</si>
  <si>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</si>
  <si>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</si>
  <si>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</si>
  <si>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</si>
  <si>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</si>
  <si>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</si>
  <si>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</si>
  <si>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</si>
  <si>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</si>
  <si>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</si>
  <si>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</si>
  <si>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</si>
  <si>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</si>
  <si>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</si>
  <si>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</si>
  <si>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</si>
  <si>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</si>
  <si>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</si>
  <si>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</si>
  <si>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</si>
  <si>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</si>
  <si>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</si>
  <si>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</si>
  <si>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</si>
  <si>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</si>
  <si>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</si>
  <si>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</si>
  <si>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</si>
  <si>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</si>
  <si>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</si>
  <si>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</si>
  <si>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</si>
  <si>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</si>
  <si>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</si>
  <si>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</si>
  <si>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</si>
  <si>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</si>
  <si>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</si>
  <si>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</si>
  <si>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</si>
  <si>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</si>
  <si>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</si>
  <si>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</si>
  <si>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</si>
  <si>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</si>
  <si>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</si>
  <si>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</si>
  <si>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</si>
  <si>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</si>
  <si>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</si>
  <si>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</si>
  <si>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</si>
  <si>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</si>
  <si>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</si>
  <si>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</si>
  <si>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</si>
  <si>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</si>
  <si>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</si>
  <si>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</si>
  <si>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</si>
  <si>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</si>
  <si>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</si>
  <si>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</si>
  <si>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</si>
  <si>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</si>
  <si>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</si>
  <si>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</si>
  <si>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</si>
  <si>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</si>
  <si>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</si>
  <si>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</si>
  <si>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</si>
  <si>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</si>
  <si>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</si>
  <si>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</si>
  <si>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</si>
  <si>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</si>
  <si>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</si>
  <si>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</si>
  <si>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</si>
  <si>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</si>
  <si>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</si>
  <si>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</si>
  <si>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</si>
  <si>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</si>
  <si>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</si>
  <si>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</si>
  <si>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</si>
  <si>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</si>
  <si>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</si>
  <si>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</si>
  <si>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</si>
  <si>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</si>
  <si>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</si>
  <si>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</si>
  <si>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</si>
  <si>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</si>
  <si>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</si>
  <si>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</si>
  <si>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</si>
  <si>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</si>
  <si>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</si>
  <si>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</si>
  <si>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</si>
  <si>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</si>
  <si>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</si>
  <si>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</si>
  <si>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</si>
  <si>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</si>
  <si>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</si>
  <si>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</si>
  <si>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</si>
  <si>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</si>
  <si>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</si>
  <si>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</si>
  <si>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</si>
  <si>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</si>
  <si>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</si>
  <si>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</si>
  <si>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</si>
  <si>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</si>
  <si>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</si>
  <si>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</si>
  <si>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</si>
  <si>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</si>
  <si>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</si>
  <si>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</si>
  <si>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</si>
  <si>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</si>
  <si>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</si>
  <si>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</si>
  <si>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</si>
  <si>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</si>
  <si>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</si>
  <si>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</si>
  <si>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</si>
  <si>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</si>
  <si>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</si>
  <si>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</si>
  <si>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</si>
  <si>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</si>
  <si>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</si>
  <si>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</si>
  <si>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</si>
  <si>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</si>
  <si>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</si>
  <si>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</si>
  <si>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</si>
  <si>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</si>
  <si>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</si>
  <si>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</si>
  <si>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</si>
  <si>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</si>
  <si>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</si>
  <si>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</si>
  <si>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</si>
  <si>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</si>
  <si>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</si>
  <si>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</si>
  <si>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</si>
  <si>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</si>
  <si>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</si>
  <si>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</si>
  <si>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</si>
  <si>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</si>
  <si>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</si>
  <si>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</si>
  <si>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</si>
  <si>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</si>
  <si>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</si>
  <si>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</si>
  <si>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</si>
  <si>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</si>
  <si>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</si>
  <si>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</si>
  <si>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</si>
  <si>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</si>
  <si>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</si>
  <si>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</si>
  <si>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</si>
  <si>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</si>
  <si>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</si>
  <si>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</si>
  <si>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</si>
  <si>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</si>
  <si>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</si>
  <si>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</si>
  <si>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</si>
  <si>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</si>
  <si>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</si>
  <si>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</si>
  <si>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</si>
  <si>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</si>
  <si>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</si>
  <si>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</si>
  <si>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</si>
  <si>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</si>
  <si>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</si>
  <si>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</si>
  <si>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</si>
  <si>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</si>
  <si>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</si>
  <si>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</si>
  <si>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</si>
  <si>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</si>
  <si>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</si>
  <si>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</si>
  <si>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</si>
  <si>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</si>
  <si>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</si>
  <si>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</si>
  <si>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</si>
  <si>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</si>
  <si>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</si>
  <si>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</si>
  <si>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</si>
  <si>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</si>
  <si>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</si>
  <si>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</si>
  <si>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</si>
  <si>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</si>
  <si>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</si>
  <si>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</si>
  <si>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</si>
  <si>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</si>
  <si>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</si>
  <si>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</si>
  <si>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</si>
  <si>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</si>
  <si>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</si>
  <si>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</si>
  <si>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</si>
  <si>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</si>
  <si>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</si>
  <si>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</si>
  <si>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</si>
  <si>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</si>
  <si>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</si>
  <si>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</si>
  <si>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</si>
  <si>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</si>
  <si>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</si>
  <si>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</si>
  <si>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</si>
  <si>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</si>
  <si>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</si>
  <si>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</si>
  <si>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</si>
  <si>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</si>
  <si>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</si>
  <si>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</si>
  <si>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</si>
  <si>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</si>
  <si>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</si>
  <si>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</si>
  <si>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</si>
  <si>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</si>
  <si>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</si>
  <si>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</si>
  <si>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</si>
  <si>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</si>
  <si>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</si>
  <si>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</si>
  <si>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</si>
  <si>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</si>
  <si>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</si>
  <si>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</si>
  <si>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</si>
  <si>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</si>
  <si>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</si>
  <si>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</si>
  <si>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</si>
  <si>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</si>
  <si>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</si>
  <si>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</si>
  <si>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</si>
  <si>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</si>
  <si>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</si>
  <si>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</si>
  <si>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</si>
  <si>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</si>
  <si>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</si>
  <si>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</si>
  <si>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</si>
  <si>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</si>
  <si>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</si>
  <si>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</si>
  <si>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</si>
  <si>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</si>
  <si>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</si>
  <si>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</si>
  <si>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</si>
  <si>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</si>
  <si>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</si>
  <si>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</si>
  <si>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</si>
  <si>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</si>
  <si>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</si>
  <si>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</si>
  <si>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</si>
  <si>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</si>
  <si>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</si>
  <si>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</si>
  <si>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</si>
  <si>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</si>
  <si>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</si>
  <si>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</si>
  <si>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</si>
  <si>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</si>
  <si>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</si>
  <si>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</si>
  <si>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</si>
  <si>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</si>
  <si>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</si>
  <si>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</si>
  <si>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</si>
  <si>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</si>
  <si>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</si>
  <si>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</si>
  <si>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</si>
  <si>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</si>
  <si>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</si>
  <si>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</si>
  <si>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</si>
  <si>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</si>
  <si>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</si>
  <si>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</si>
  <si>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</si>
  <si>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</si>
  <si>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</si>
  <si>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</si>
  <si>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</si>
  <si>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</si>
  <si>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</si>
  <si>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</si>
  <si>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</si>
  <si>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</si>
  <si>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</si>
  <si>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</si>
  <si>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</si>
  <si>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</si>
  <si>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</si>
  <si>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</si>
  <si>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</si>
  <si>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</si>
  <si>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</si>
  <si>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</si>
  <si>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</si>
  <si>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</si>
  <si>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</si>
  <si>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</si>
  <si>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</si>
  <si>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</si>
  <si>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</si>
  <si>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</si>
  <si>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</si>
  <si>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</si>
  <si>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</si>
  <si>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</si>
  <si>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</si>
  <si>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</si>
  <si>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</si>
  <si>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</si>
  <si>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</si>
  <si>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</si>
  <si>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</si>
  <si>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</si>
  <si>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</si>
  <si>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</si>
  <si>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</si>
  <si>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</si>
  <si>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</si>
  <si>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</si>
  <si>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</si>
  <si>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</si>
  <si>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</si>
  <si>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</si>
  <si>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</si>
  <si>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</si>
  <si>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</si>
  <si>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</si>
  <si>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</si>
  <si>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</si>
  <si>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</si>
  <si>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</si>
  <si>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</si>
  <si>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</si>
  <si>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</si>
  <si>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</si>
  <si>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</si>
  <si>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</si>
  <si>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</si>
  <si>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</si>
  <si>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</si>
  <si>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</si>
  <si>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</si>
  <si>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</si>
  <si>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</si>
  <si>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</si>
  <si>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</si>
  <si>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</si>
  <si>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</si>
  <si>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</si>
  <si>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</si>
  <si>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</si>
  <si>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</si>
  <si>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</si>
  <si>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</si>
  <si>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</si>
  <si>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</si>
  <si>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</si>
  <si>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</si>
  <si>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</si>
  <si>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</si>
  <si>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</si>
  <si>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</si>
  <si>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</si>
  <si>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</si>
  <si>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</si>
  <si>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</si>
  <si>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</si>
  <si>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</si>
  <si>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</si>
  <si>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</si>
  <si>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</si>
  <si>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</si>
  <si>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</si>
  <si>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</si>
  <si>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</si>
  <si>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</si>
  <si>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</si>
  <si>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</si>
  <si>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</si>
  <si>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</si>
  <si>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</si>
  <si>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</si>
  <si>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</si>
  <si>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</si>
  <si>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</si>
  <si>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</si>
  <si>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</si>
  <si>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</si>
  <si>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</si>
  <si>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</si>
  <si>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</si>
  <si>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</si>
  <si>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</si>
  <si>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</si>
  <si>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</si>
  <si>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</si>
  <si>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</si>
  <si>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</si>
  <si>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</si>
  <si>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</si>
  <si>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</si>
  <si>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</si>
  <si>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</si>
  <si>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</si>
  <si>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</si>
  <si>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</si>
  <si>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</si>
  <si>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</si>
  <si>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</si>
  <si>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</si>
  <si>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</si>
  <si>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</si>
  <si>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</si>
  <si>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</si>
  <si>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</si>
  <si>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</si>
  <si>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</si>
  <si>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</si>
  <si>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</si>
  <si>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</si>
  <si>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</si>
  <si>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</si>
  <si>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</si>
  <si>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</si>
  <si>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</si>
  <si>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</si>
  <si>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</si>
  <si>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</si>
  <si>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</si>
  <si>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</si>
  <si>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</si>
  <si>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</si>
  <si>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</si>
  <si>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</si>
  <si>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</si>
  <si>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</si>
  <si>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</si>
  <si>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</si>
  <si>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</si>
  <si>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</si>
  <si>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</si>
  <si>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</si>
  <si>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</si>
  <si>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</si>
  <si>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</si>
  <si>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</si>
  <si>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</si>
  <si>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</si>
  <si>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</si>
  <si>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</si>
  <si>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</si>
  <si>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</si>
  <si>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</si>
  <si>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</si>
  <si>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</si>
  <si>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</si>
  <si>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</si>
  <si>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</si>
  <si>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</si>
  <si>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</si>
  <si>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</si>
  <si>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</si>
  <si>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</si>
  <si>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</si>
  <si>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</si>
  <si>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</si>
  <si>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</si>
  <si>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</si>
  <si>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</si>
  <si>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</si>
  <si>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</si>
  <si>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</si>
  <si>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</si>
  <si>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</si>
  <si>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</si>
  <si>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</si>
  <si>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</si>
  <si>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</si>
  <si>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</si>
  <si>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</si>
  <si>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</si>
  <si>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</si>
  <si>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</si>
  <si>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</si>
  <si>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</si>
  <si>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</si>
  <si>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</si>
  <si>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</si>
  <si>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</si>
  <si>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</si>
  <si>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</si>
  <si>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</si>
  <si>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</si>
  <si>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</si>
  <si>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</si>
  <si>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</si>
  <si>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</si>
  <si>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</si>
  <si>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</si>
  <si>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</si>
  <si>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</si>
  <si>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</si>
  <si>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</si>
  <si>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</si>
  <si>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</si>
  <si>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</si>
  <si>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</si>
  <si>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</si>
  <si>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</si>
  <si>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</si>
  <si>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</si>
  <si>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</si>
  <si>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</si>
  <si>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</si>
  <si>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</si>
  <si>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</si>
  <si>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</si>
  <si>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</si>
  <si>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</si>
  <si>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</si>
  <si>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</si>
  <si>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</si>
  <si>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</si>
  <si>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</si>
  <si>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</si>
  <si>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</si>
  <si>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</si>
  <si>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</si>
  <si>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</si>
  <si>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</si>
  <si>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</si>
  <si>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</si>
  <si>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</si>
  <si>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</si>
  <si>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</si>
  <si>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</si>
  <si>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</si>
  <si>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</si>
  <si>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</si>
  <si>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</si>
  <si>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</si>
  <si>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</si>
  <si>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</si>
  <si>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</si>
  <si>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</si>
  <si>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</si>
  <si>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</si>
  <si>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</si>
  <si>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</si>
  <si>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</si>
  <si>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</si>
  <si>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</si>
  <si>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</si>
  <si>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</si>
  <si>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</si>
  <si>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</si>
  <si>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</si>
  <si>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</si>
  <si>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</si>
  <si>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</si>
  <si>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</si>
  <si>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</si>
  <si>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</si>
  <si>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</si>
  <si>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</si>
  <si>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</si>
  <si>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</si>
  <si>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</si>
  <si>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</si>
  <si>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</si>
  <si>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</si>
  <si>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</si>
  <si>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</si>
  <si>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</si>
  <si>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</si>
  <si>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</si>
  <si>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</si>
  <si>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</si>
  <si>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</si>
  <si>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</si>
  <si>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</si>
  <si>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</si>
  <si>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</si>
  <si>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</si>
  <si>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</si>
  <si>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</si>
  <si>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</si>
  <si>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</si>
  <si>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</si>
  <si>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</si>
  <si>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</si>
  <si>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</si>
  <si>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</si>
  <si>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</si>
  <si>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</si>
  <si>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</si>
  <si>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</si>
  <si>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</si>
  <si>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</si>
  <si>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</si>
  <si>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</si>
  <si>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</si>
  <si>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</si>
  <si>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</si>
  <si>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</si>
  <si>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</si>
  <si>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</si>
  <si>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</si>
  <si>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</si>
  <si>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</si>
  <si>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</si>
  <si>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</si>
  <si>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</si>
  <si>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</si>
  <si>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</si>
  <si>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</si>
  <si>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</si>
  <si>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</si>
  <si>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</si>
  <si>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</si>
  <si>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</si>
  <si>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</si>
  <si>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</si>
  <si>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</si>
  <si>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</si>
  <si>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</si>
  <si>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</si>
  <si>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</si>
  <si>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</si>
  <si>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</si>
  <si>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</si>
  <si>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</si>
  <si>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</si>
  <si>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</si>
  <si>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</si>
  <si>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</si>
  <si>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</si>
  <si>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</si>
  <si>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</si>
  <si>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</si>
  <si>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</si>
  <si>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</si>
  <si>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</si>
  <si>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</si>
  <si>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</si>
  <si>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</si>
  <si>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</si>
  <si>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</si>
  <si>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</si>
  <si>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</si>
  <si>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</si>
  <si>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</si>
  <si>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</si>
  <si>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</si>
  <si>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</si>
  <si>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</si>
  <si>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</si>
  <si>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</si>
  <si>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</si>
  <si>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</si>
  <si>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</si>
  <si>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</si>
  <si>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</si>
  <si>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</si>
  <si>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</si>
  <si>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</si>
  <si>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</si>
  <si>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</si>
  <si>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</si>
  <si>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</si>
  <si>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</si>
  <si>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</si>
  <si>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</si>
  <si>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</si>
  <si>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</si>
  <si>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</si>
  <si>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</si>
  <si>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</si>
  <si>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</si>
  <si>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</si>
  <si>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</si>
  <si>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</si>
  <si>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</si>
  <si>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</si>
  <si>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</si>
  <si>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</si>
  <si>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</si>
  <si>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</si>
  <si>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</si>
  <si>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</si>
  <si>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</si>
  <si>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</si>
  <si>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</si>
  <si>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</si>
  <si>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</si>
  <si>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</si>
  <si>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</si>
  <si>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</si>
  <si>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</si>
  <si>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</si>
  <si>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</si>
  <si>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</si>
  <si>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</si>
  <si>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</si>
  <si>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</si>
  <si>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</si>
  <si>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</si>
  <si>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</si>
  <si>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</si>
  <si>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</si>
  <si>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</si>
  <si>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</si>
  <si>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</si>
  <si>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</si>
  <si>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</si>
  <si>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</si>
  <si>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</si>
  <si>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</si>
  <si>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</si>
  <si>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</si>
  <si>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</si>
  <si>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</si>
  <si>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</si>
  <si>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</si>
  <si>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</si>
  <si>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</si>
  <si>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</si>
  <si>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</si>
  <si>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</si>
  <si>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</si>
  <si>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</si>
  <si>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</si>
  <si>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</si>
  <si>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</si>
  <si>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</si>
  <si>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</si>
  <si>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</si>
  <si>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</si>
  <si>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</si>
  <si>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</si>
  <si>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</si>
  <si>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</si>
  <si>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</si>
  <si>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</si>
  <si>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</si>
  <si>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</si>
  <si>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</si>
  <si>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</si>
  <si>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</si>
  <si>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</si>
  <si>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</si>
  <si>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</si>
  <si>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</si>
  <si>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</si>
  <si>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</si>
  <si>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</si>
  <si>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</si>
  <si>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</si>
  <si>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</si>
  <si>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</si>
  <si>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</si>
  <si>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</si>
  <si>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</si>
  <si>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</si>
  <si>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</si>
  <si>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</si>
  <si>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</si>
  <si>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</si>
  <si>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</si>
  <si>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</si>
  <si>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</si>
  <si>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</si>
  <si>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</si>
  <si>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</si>
  <si>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</si>
  <si>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</si>
  <si>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</si>
  <si>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</si>
  <si>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</si>
  <si>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</si>
  <si>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</si>
  <si>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</si>
  <si>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</si>
  <si>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</si>
  <si>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</si>
  <si>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</si>
  <si>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</si>
  <si>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</si>
  <si>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</si>
  <si>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</si>
  <si>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</si>
  <si>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</si>
  <si>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</si>
  <si>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</si>
  <si>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</si>
  <si>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</si>
  <si>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</si>
  <si>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</si>
  <si>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</si>
  <si>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</si>
  <si>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</si>
  <si>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</si>
  <si>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</si>
  <si>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</si>
  <si>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</si>
  <si>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</si>
  <si>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</si>
  <si>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</si>
  <si>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</si>
  <si>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</si>
  <si>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</si>
  <si>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</si>
  <si>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</si>
  <si>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</si>
  <si>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</si>
  <si>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</si>
  <si>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</si>
  <si>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</si>
  <si>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</si>
  <si>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</si>
  <si>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</si>
  <si>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</si>
  <si>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</si>
  <si>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</si>
  <si>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</si>
  <si>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</si>
  <si>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</si>
  <si>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</si>
  <si>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</si>
  <si>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</si>
  <si>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</si>
  <si>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</si>
  <si>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</si>
  <si>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</si>
  <si>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</si>
  <si>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</si>
  <si>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</si>
  <si>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</si>
  <si>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</si>
  <si>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</si>
  <si>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</si>
  <si>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</si>
  <si>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</si>
  <si>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</si>
  <si>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</si>
  <si>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</si>
  <si>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</si>
  <si>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</si>
  <si>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</si>
  <si>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</si>
  <si>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</si>
  <si>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</si>
  <si>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</si>
  <si>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</si>
  <si>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</si>
  <si>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</si>
  <si>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</si>
  <si>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</si>
  <si>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</si>
  <si>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</si>
  <si>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</si>
  <si>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</si>
  <si>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</si>
  <si>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</si>
  <si>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</si>
  <si>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</si>
  <si>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</si>
  <si>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</si>
  <si>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</si>
  <si>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</si>
  <si>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</si>
  <si>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</si>
  <si>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</si>
  <si>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</si>
  <si>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</si>
  <si>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</si>
  <si>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</si>
  <si>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</si>
  <si>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</si>
  <si>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</si>
  <si>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</si>
  <si>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</si>
  <si>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</si>
  <si>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</si>
  <si>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</si>
  <si>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</si>
  <si>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</si>
  <si>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</si>
  <si>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</si>
  <si>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</si>
  <si>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</si>
  <si>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</si>
  <si>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</si>
  <si>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</si>
  <si>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</si>
  <si>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</si>
  <si>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</si>
  <si>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</si>
  <si>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</si>
  <si>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</si>
  <si>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</si>
  <si>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</si>
  <si>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</si>
  <si>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</si>
  <si>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</si>
  <si>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</si>
  <si>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</si>
  <si>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</si>
  <si>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</si>
  <si>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</si>
  <si>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</si>
  <si>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</si>
  <si>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</si>
  <si>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</si>
  <si>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</si>
  <si>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</si>
  <si>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</si>
  <si>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</si>
  <si>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</si>
  <si>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</si>
  <si>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</si>
  <si>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</si>
  <si>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</si>
  <si>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</si>
  <si>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</si>
  <si>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</si>
  <si>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</si>
  <si>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</si>
  <si>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</si>
  <si>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</si>
  <si>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</si>
  <si>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</si>
  <si>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</si>
  <si>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</si>
  <si>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</si>
  <si>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</si>
  <si>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</si>
  <si>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</si>
  <si>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</si>
  <si>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</si>
  <si>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</si>
  <si>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</si>
  <si>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</si>
  <si>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</si>
  <si>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</si>
  <si>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</si>
  <si>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</si>
  <si>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</si>
  <si>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</si>
  <si>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</si>
  <si>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</si>
  <si>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</si>
  <si>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</si>
  <si>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</si>
  <si>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</si>
  <si>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</si>
  <si>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</si>
  <si>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</si>
  <si>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</si>
  <si>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</si>
  <si>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</si>
  <si>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</si>
  <si>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</si>
  <si>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</si>
  <si>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</si>
  <si>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</si>
  <si>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</si>
  <si>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</si>
  <si>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</si>
  <si>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</si>
  <si>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</si>
  <si>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</si>
  <si>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</si>
  <si>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</si>
  <si>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</si>
  <si>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</si>
  <si>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</si>
  <si>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</si>
  <si>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</si>
  <si>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</si>
  <si>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</si>
  <si>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</si>
  <si>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</si>
  <si>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</si>
  <si>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</si>
  <si>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</si>
  <si>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</si>
  <si>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</si>
  <si>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</si>
  <si>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</si>
  <si>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</si>
  <si>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</si>
  <si>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</si>
  <si>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</si>
  <si>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</si>
  <si>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</si>
  <si>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</si>
  <si>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</si>
  <si>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</si>
  <si>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</si>
  <si>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</si>
  <si>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</si>
  <si>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</si>
  <si>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</si>
  <si>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</si>
  <si>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</si>
  <si>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</si>
  <si>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</si>
  <si>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</si>
  <si>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</si>
  <si>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</si>
  <si>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</si>
  <si>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</si>
  <si>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</si>
  <si>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</si>
  <si>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</si>
  <si>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</si>
  <si>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</si>
  <si>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</si>
  <si>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</si>
  <si>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</si>
  <si>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</si>
  <si>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</si>
  <si>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</si>
  <si>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</si>
  <si>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</si>
  <si>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</si>
  <si>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</si>
  <si>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</si>
  <si>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</si>
  <si>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</si>
  <si>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</si>
  <si>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</si>
  <si>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</si>
  <si>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</si>
  <si>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</si>
  <si>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</si>
  <si>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</si>
  <si>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</si>
  <si>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</si>
  <si>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</si>
  <si>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</si>
  <si>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</si>
  <si>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</si>
  <si>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</si>
  <si>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</si>
  <si>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</si>
  <si>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</si>
  <si>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</si>
  <si>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</si>
  <si>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</si>
  <si>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</si>
  <si>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</si>
  <si>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</si>
  <si>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</si>
  <si>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</si>
  <si>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</si>
  <si>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</si>
  <si>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</si>
  <si>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</si>
  <si>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</si>
  <si>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</si>
  <si>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</si>
  <si>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</si>
  <si>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</si>
  <si>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</si>
  <si>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</si>
  <si>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</si>
  <si>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</si>
  <si>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</si>
  <si>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</si>
  <si>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</si>
  <si>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Выкса</t>
  </si>
  <si>
    <t>22715000</t>
  </si>
  <si>
    <t>город Дзержинск</t>
  </si>
  <si>
    <t>22721000</t>
  </si>
  <si>
    <t>город Кулебаки</t>
  </si>
  <si>
    <t>22727000</t>
  </si>
  <si>
    <t>город Нижний Новгород</t>
  </si>
  <si>
    <t>22701000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</si>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</sst>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47" formatCode="_-* #,##0.00\ _₽_-;\-* #,##0.00\ _₽_-;_-* &quot;-&quot;??\ _₽_-;_-@_-"/>
    <numFmt numFmtId="348" formatCode="_-* #,##0\ _₽_-;\-* #,##0\ _₽_-;_-* &quot;-&quot;\ _₽_-;_-@_-"/>
    <numFmt numFmtId="349" formatCode="_-* #,##0.00\ &quot;₽&quot;_-;\-* #,##0.00\ &quot;₽&quot;_-;_-* &quot;-&quot;??\ &quot;₽&quot;_-;_-@_-"/>
    <numFmt numFmtId="350" formatCode="_-* #,##0\ &quot;₽&quot;_-;\-* #,##0\ &quot;₽&quot;_-;_-* &quot;-&quot;\ &quot;₽&quot;_-;_-@_-"/>
    <numFmt numFmtId="351" formatCode="_-* #,##0.00[$€-1]_-;\-* #,##0.00[$€-1]_-;_-* &quot;-&quot;??[$€-1]_-"/>
    <numFmt numFmtId="352" formatCode="#,##0.0"/>
    <numFmt numFmtId="353" formatCode="#,##0.000"/>
    <numFmt numFmtId="354" formatCode="#,##0.0000"/>
    <numFmt numFmtId="355" formatCode="dd\.mm\.yyyy"/>
    <numFmt numFmtId="356" formatCode="000000"/>
    <numFmt numFmtId="35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47" fontId="6" fillId="0" borderId="0" applyFont="0" applyFill="0" applyBorder="0" applyNumberFormat="1">
      <alignment vertical="top"/>
    </xf>
    <xf numFmtId="348" fontId="6" fillId="0" borderId="0" applyFont="0" applyFill="0" applyBorder="0" applyNumberFormat="1">
      <alignment vertical="top"/>
    </xf>
    <xf numFmtId="349" fontId="6" fillId="0" borderId="0" applyFont="0" applyFill="0" applyBorder="0" applyNumberFormat="1">
      <alignment vertical="top"/>
    </xf>
    <xf numFmtId="35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51" fontId="20" fillId="0" borderId="0" applyFont="1" applyFill="0" applyBorder="0" applyNumberFormat="1"/>
    <xf numFmtId="38" fontId="21" fillId="0" borderId="0" applyFont="1" applyFill="0" applyBorder="0" applyNumberFormat="1">
      <alignment vertical="top"/>
    </xf>
    <xf numFmtId="352" fontId="22" fillId="33" borderId="0" applyFont="1" applyFill="1" applyBorder="0" applyNumberFormat="1">
      <protection locked="0"/>
    </xf>
    <xf numFmtId="0" fontId="23" fillId="0" borderId="0" applyFont="1" applyFill="0" applyBorder="0">
      <alignment vertical="center"/>
    </xf>
    <xf numFmtId="353" fontId="22" fillId="33" borderId="0" applyFont="1" applyFill="1" applyBorder="0" applyNumberFormat="1">
      <protection locked="0"/>
    </xf>
    <xf numFmtId="35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47" fontId="6" fillId="0" borderId="0" xfId="28" applyFont="0" applyNumberFormat="1">
      <alignment vertical="top"/>
    </xf>
    <xf numFmtId="348" fontId="6" fillId="0" borderId="0" xfId="29" applyFont="0" applyNumberFormat="1">
      <alignment vertical="top"/>
    </xf>
    <xf numFmtId="349" fontId="6" fillId="0" borderId="0" xfId="30" applyFont="0" applyNumberFormat="1">
      <alignment vertical="top"/>
    </xf>
    <xf numFmtId="35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51" fontId="20" fillId="0" borderId="0" xfId="49" applyFont="1" applyNumberFormat="1"/>
    <xf numFmtId="38" fontId="21" fillId="0" borderId="0" xfId="50" applyFont="1" applyNumberFormat="1">
      <alignment vertical="top"/>
    </xf>
    <xf numFmtId="352" fontId="22" fillId="33" borderId="0" xfId="51" applyFont="1" applyFill="1" applyNumberFormat="1">
      <protection locked="0"/>
    </xf>
    <xf numFmtId="0" fontId="23" fillId="0" borderId="0" xfId="52" applyFont="1">
      <alignment vertical="center"/>
    </xf>
    <xf numFmtId="353" fontId="22" fillId="33" borderId="0" xfId="53" applyFont="1" applyFill="1" applyNumberFormat="1">
      <protection locked="0"/>
    </xf>
    <xf numFmtId="35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5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5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5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5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5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5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5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54" fontId="22" fillId="39" borderId="13" xfId="0" applyFont="1" applyFill="1" applyBorder="1" applyNumberFormat="1">
      <alignment horizontal="right" vertical="center" wrapText="1"/>
      <protection locked="0"/>
    </xf>
    <xf numFmtId="35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5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5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5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53" fontId="47" fillId="0" borderId="12" xfId="0" applyFont="1" applyBorder="1" applyNumberFormat="1">
      <alignment horizontal="right" vertical="center" wrapText="1"/>
    </xf>
    <xf numFmtId="35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5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5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5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5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55" fontId="0" fillId="39" borderId="12" xfId="0" applyFont="1" applyFill="1" applyBorder="1" applyNumberFormat="1">
      <alignment horizontal="left" vertical="center" wrapText="1" indent="1"/>
      <protection locked="0"/>
    </xf>
    <xf numFmtId="355" fontId="0" fillId="0" borderId="12" xfId="0" applyFont="1" applyBorder="1" applyNumberFormat="1">
      <alignment horizontal="left" vertical="center" wrapText="1" indent="1"/>
    </xf>
    <xf numFmtId="355" fontId="0" fillId="39" borderId="12" xfId="0" applyFont="1" applyFill="1" applyBorder="1" applyNumberFormat="1">
      <alignment horizontal="center" vertical="center" wrapText="1"/>
      <protection locked="0"/>
    </xf>
    <xf numFmtId="355" fontId="47" fillId="0" borderId="0" xfId="0" applyFont="1" applyNumberFormat="1">
      <alignment horizontal="center" vertical="center" wrapText="1"/>
    </xf>
    <xf numFmtId="355" fontId="47" fillId="0" borderId="12" xfId="0" applyFont="1" applyBorder="1" applyNumberFormat="1">
      <alignment horizontal="center" vertical="center" wrapText="1"/>
    </xf>
    <xf numFmtId="355" fontId="0" fillId="39" borderId="12" xfId="0" applyFont="1" applyFill="1" applyBorder="1" applyNumberFormat="1">
      <alignment horizontal="left" vertical="center" wrapText="1"/>
      <protection locked="0"/>
    </xf>
    <xf numFmtId="355" fontId="0" fillId="36" borderId="12" xfId="0" applyFont="1" applyFill="1" applyBorder="1" applyNumberFormat="1">
      <alignment horizontal="left" vertical="center" wrapText="1" indent="1"/>
      <protection locked="0"/>
    </xf>
    <xf numFmtId="35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55" fontId="0" fillId="39" borderId="14" xfId="0" applyFont="1" applyFill="1" applyBorder="1" applyNumberFormat="1">
      <alignment horizontal="left" vertical="center" wrapText="1"/>
      <protection locked="0"/>
    </xf>
    <xf numFmtId="35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5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5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5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56" fontId="44" fillId="0" borderId="19" xfId="0" applyFont="1" applyBorder="1" applyNumberFormat="1">
      <alignment horizontal="center" vertical="center" wrapText="1"/>
    </xf>
    <xf numFmtId="356" fontId="44" fillId="0" borderId="20" xfId="0" applyFont="1" applyBorder="1" applyNumberFormat="1">
      <alignment horizontal="center" vertical="center" wrapText="1"/>
    </xf>
    <xf numFmtId="357" fontId="22" fillId="39" borderId="12" xfId="0" applyFont="1" applyFill="1" applyBorder="1" applyNumberFormat="1">
      <alignment horizontal="left" vertical="center" wrapText="1" indent="1"/>
      <protection locked="0"/>
    </xf>
    <xf numFmtId="35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5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5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5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55" fontId="22" fillId="34" borderId="12" xfId="0" applyFont="1" applyFill="1" applyBorder="1" applyNumberFormat="1">
      <alignment horizontal="left" vertical="center" wrapText="1" indent="1"/>
    </xf>
    <xf numFmtId="35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5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5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5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56" fontId="22" fillId="0" borderId="17" xfId="0" applyFont="1" applyBorder="1" applyNumberFormat="1">
      <alignment horizontal="center" vertical="center" wrapText="1"/>
    </xf>
    <xf numFmtId="356" fontId="22" fillId="0" borderId="23" xfId="0" applyFont="1" applyBorder="1" applyNumberFormat="1">
      <alignment horizontal="center" vertical="center" wrapText="1"/>
    </xf>
    <xf numFmtId="356" fontId="22" fillId="0" borderId="14" xfId="0" applyFont="1" applyBorder="1" applyNumberFormat="1">
      <alignment horizontal="center" vertical="center" wrapText="1"/>
    </xf>
    <xf numFmtId="356" fontId="22" fillId="0" borderId="15" xfId="0" applyFont="1" applyBorder="1" applyNumberFormat="1">
      <alignment horizontal="center" vertical="center" wrapText="1"/>
    </xf>
    <xf numFmtId="35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56" fontId="22" fillId="0" borderId="36" xfId="0" applyFont="1" applyBorder="1" applyNumberFormat="1">
      <alignment horizontal="center" vertical="center" wrapText="1"/>
    </xf>
    <xf numFmtId="356" fontId="22" fillId="0" borderId="12" xfId="0" applyFont="1" applyBorder="1" applyNumberFormat="1">
      <alignment horizontal="center" vertical="center" wrapText="1"/>
    </xf>
    <xf numFmtId="35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5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5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5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355"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49" fontId="0" fillId="0" borderId="12" xfId="0" applyFont="1" applyBorder="1" applyNumberFormat="1">
      <alignment horizontal="left" vertical="center" wrapText="1"/>
    </xf>
    <xf numFmtId="355"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dmitrieva@teploenergo-nn.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8a6a2b5c-c3ec-4a25-b545-0ced06c3885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oko-nn.ru/raskrytie-informatsii/zakupki/" TargetMode="External"/><Relationship Id="rId3" Type="http://schemas.openxmlformats.org/officeDocument/2006/relationships/hyperlink" Target="https://oko-nn.ru/raskrytie-informatsii/zakupki/" TargetMode="External"/><Relationship Id="rId4" Type="http://schemas.openxmlformats.org/officeDocument/2006/relationships/hyperlink" Target="https://oko-nn.ru/raskrytie-informatsii/zakupki/" TargetMode="External"/><Relationship Id="rId5" Type="http://schemas.openxmlformats.org/officeDocument/2006/relationships/hyperlink" Target="https://oko-nn.ru/raskrytie-informatsii/zakupki/"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ABCF9-564A-F929-6D9C-0.D724E4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DE2FBBC-4A47-28A4-FAB4-0.110205C}" mc:Ignorable="x14ac xr xr2 xr3">
  <sheetPr>
    <tabColor rgb="FFCCCCFF"/>
  </sheetPr>
  <dimension ref="A1:Q79"/>
  <sheetViews>
    <sheetView topLeftCell="C1" showGridLines="0" zoomScale="90" workbookViewId="0" tabSelected="1">
      <selection activeCell="F30" sqref="F3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v>
      </c>
      <c r="G11" s="77"/>
      <c r="H11" s="773" t="s">
        <v>22</v>
      </c>
      <c r="J11" s="876" t="s">
        <v>23</v>
      </c>
      <c r="Q11" s="74">
        <v>0</v>
      </c>
    </row>
    <row customHeight="1" ht="22.5">
      <c r="A12" s="2098"/>
      <c r="D12" s="75"/>
      <c r="E12" s="1165" t="s">
        <v>24</v>
      </c>
      <c r="F12" s="1732">
        <v>47848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46296</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46140</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46296</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53</v>
      </c>
      <c r="F36" s="1210" t="s">
        <v>54</v>
      </c>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60</v>
      </c>
      <c r="F46" s="710" t="s">
        <v>19</v>
      </c>
      <c r="G46" s="73"/>
      <c r="H46" s="409"/>
      <c r="I46" s="411"/>
      <c r="J46" s="876"/>
      <c r="Q46" s="430">
        <v>0</v>
      </c>
    </row>
    <row s="1635" customFormat="1" customHeight="1" ht="24.75">
      <c r="A47" s="784"/>
      <c r="B47" s="413"/>
      <c r="C47" s="408"/>
      <c r="D47" s="410"/>
      <c r="E47" s="1165" t="s">
        <v>61</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62</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63</v>
      </c>
      <c r="F53" s="1048" t="s">
        <v>19</v>
      </c>
      <c r="G53" s="532"/>
      <c r="I53" s="534"/>
      <c r="J53" s="878"/>
      <c r="P53" s="535"/>
      <c r="Q53" s="533">
        <v>0</v>
      </c>
    </row>
    <row s="1635" customFormat="1" customHeight="1" ht="27" hidden="1">
      <c r="A54" s="786"/>
      <c r="B54" s="413"/>
      <c r="C54" s="530"/>
      <c r="D54" s="531"/>
      <c r="E54" s="391" t="s">
        <v>64</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65</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66</v>
      </c>
      <c r="F58" s="1048" t="s">
        <v>67</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67</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31"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0952FA2-EA6D-9F8F-27CE-0.D14A0835}"/>
    <hyperlink ref="H17" location="Титульный!H9" display="Как заполнить?" tooltip="Помощь по работе с полями отчётной формы" xr:uid="{7AFA0DD7-3EF2-B1F3-1F53-0.265FCDB8}"/>
    <hyperlink ref="H39" location="Титульный!H9" display="Как заполнить?" tooltip="Помощь по работе с полями отчётной формы" xr:uid="{CB6F8EB6-E441-9FE8-3677-0.757A20A6}"/>
    <hyperlink ref="H62" location="Титульный!H9" display="Как заполнить?" tooltip="Помощь по работе с полями отчётной формы" xr:uid="{B9A11A1C-2FD4-0744-28F8-0.8828B761}"/>
    <hyperlink ref="F70" r:id="rId4" xr:uid="{C85FFCD7-81B2-C7DE-CA77-0.A9224D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E15F-FB88-139A-AB44-0.EE23723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101</v>
      </c>
      <c r="I13" s="791" t="s">
        <v>102</v>
      </c>
      <c r="J13" s="500">
        <f>MERGEVALUE(G13)</f>
      </c>
      <c r="K13" s="511"/>
      <c r="L13" s="511"/>
      <c r="M13" s="500" t="str">
        <f t="array" ref="M13:M13">IF(ISERROR(MATCH(MID(N13,1,250),MID(note_ter,1,250),0)),"n","y")</f>
        <v>n</v>
      </c>
      <c r="N13" s="511"/>
      <c r="O13" s="500" t="str">
        <f>H13&amp;"("&amp;I13&amp;")"</f>
        <v>город Арзамас(22703000)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02075C-216F-E5FC-F362-0.476670E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"ОКО"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89</v>
      </c>
      <c r="E10" s="523" t="s">
        <v>90</v>
      </c>
      <c r="F10" s="523" t="s">
        <v>109</v>
      </c>
      <c r="G10" s="2133" t="s">
        <v>89</v>
      </c>
      <c r="H10" s="2134"/>
      <c r="I10" s="523" t="s">
        <v>90</v>
      </c>
      <c r="J10" s="523" t="s">
        <v>109</v>
      </c>
      <c r="K10" s="2133" t="s">
        <v>89</v>
      </c>
      <c r="L10" s="2134"/>
      <c r="M10" s="523" t="s">
        <v>90</v>
      </c>
      <c r="N10" s="1627"/>
      <c r="AM10" s="583">
        <v>23</v>
      </c>
    </row>
    <row s="1853" customFormat="1" customHeight="1" ht="11.25" hidden="1">
      <c r="A11" s="593"/>
      <c r="B11" s="593"/>
      <c r="C11" s="593"/>
      <c r="D11" s="594" t="s">
        <v>110</v>
      </c>
      <c r="E11" s="594" t="s">
        <v>111</v>
      </c>
      <c r="F11" s="594" t="s">
        <v>91</v>
      </c>
      <c r="G11" s="2115" t="s">
        <v>92</v>
      </c>
      <c r="H11" s="2116"/>
      <c r="I11" s="594" t="s">
        <v>112</v>
      </c>
      <c r="J11" s="594" t="s">
        <v>93</v>
      </c>
      <c r="K11" s="2117" t="s">
        <v>94</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c r="F13" s="2112" t="s">
        <v>67</v>
      </c>
      <c r="G13" s="2113"/>
      <c r="H13" s="2114">
        <v>1</v>
      </c>
      <c r="I13" s="2105" t="str">
        <f>IF(U13="","",INDEX(TERRITORY_MR_LIST,MATCH(U13,TERRITORY_LIST_ID,0)))</f>
        <v/>
      </c>
      <c r="J13" s="2107" t="s">
        <v>19</v>
      </c>
      <c r="K13" s="602"/>
      <c r="L13" s="527" t="s">
        <v>110</v>
      </c>
      <c r="M13" s="603" t="s">
        <v>28</v>
      </c>
      <c r="N13" s="812"/>
      <c r="O13" s="1416" t="s">
        <v>118</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722DC7-17DD-8C68-60E2-0.2142D811}" mc:Ignorable="x14ac xr xr2 xr3">
  <sheetPr>
    <tabColor rgb="FFCCCCFF"/>
  </sheetPr>
  <dimension ref="A1:AR146"/>
  <sheetViews>
    <sheetView topLeftCell="A1" showGridLines="0" zoomScale="90" workbookViewId="0">
      <selection activeCell="J38" sqref="J38:J4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"ОКО"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123</v>
      </c>
      <c r="F9" s="2103"/>
      <c r="G9" s="2127" t="s">
        <v>106</v>
      </c>
      <c r="H9" s="2127" t="s">
        <v>89</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90</v>
      </c>
      <c r="F10" s="1284" t="s">
        <v>129</v>
      </c>
      <c r="G10" s="2127"/>
      <c r="H10" s="2127"/>
      <c r="I10" s="2127"/>
      <c r="J10" s="2127"/>
      <c r="K10" s="110" t="s">
        <v>109</v>
      </c>
      <c r="L10" s="2127" t="s">
        <v>89</v>
      </c>
      <c r="M10" s="2127"/>
      <c r="N10" s="110" t="s">
        <v>130</v>
      </c>
      <c r="O10" s="110" t="s">
        <v>109</v>
      </c>
      <c r="P10" s="2127" t="s">
        <v>89</v>
      </c>
      <c r="Q10" s="2127"/>
      <c r="R10" s="110" t="s">
        <v>130</v>
      </c>
      <c r="S10" s="283" t="s">
        <v>109</v>
      </c>
      <c r="T10" s="2127" t="s">
        <v>89</v>
      </c>
      <c r="U10" s="2127"/>
      <c r="V10" s="283" t="s">
        <v>90</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110</v>
      </c>
      <c r="E11" s="1249" t="s">
        <v>111</v>
      </c>
      <c r="F11" s="1249"/>
      <c r="G11" s="1249" t="s">
        <v>91</v>
      </c>
      <c r="H11" s="2156" t="s">
        <v>112</v>
      </c>
      <c r="I11" s="2156"/>
      <c r="J11" s="1249" t="s">
        <v>93</v>
      </c>
      <c r="K11" s="1249" t="s">
        <v>94</v>
      </c>
      <c r="L11" s="2156" t="s">
        <v>113</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161</v>
      </c>
      <c r="F18" s="2145" t="s">
        <v>19</v>
      </c>
      <c r="G18" s="2632" t="s">
        <v>28</v>
      </c>
      <c r="H18" s="2554"/>
      <c r="I18" s="2567"/>
      <c r="J18" s="2152"/>
      <c r="K18" s="2137"/>
      <c r="L18" s="2137"/>
      <c r="M18" s="2137"/>
      <c r="N18" s="2565"/>
      <c r="O18" s="2137"/>
      <c r="P18" s="2137"/>
      <c r="Q18" s="2137"/>
      <c r="R18" s="2563"/>
      <c r="S18" s="2137"/>
      <c r="T18" s="2137"/>
      <c r="U18" s="2137"/>
      <c r="V18" s="2563"/>
      <c r="W18" s="1296"/>
      <c r="X18" s="1267"/>
      <c r="Y18" s="1267"/>
      <c r="Z18" s="1267"/>
      <c r="AA18" s="1267"/>
      <c r="AB18" s="1267"/>
      <c r="AC18" s="1267" t="s">
        <v>162</v>
      </c>
      <c r="AD18" s="1267" t="s">
        <v>163</v>
      </c>
      <c r="AE18" s="1267" t="s">
        <v>164</v>
      </c>
      <c r="AF18" s="1267" t="s">
        <v>165</v>
      </c>
      <c r="AG18" s="1267" t="s">
        <v>166</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632" t="s">
        <v>28</v>
      </c>
      <c r="H19" s="2555"/>
      <c r="I19" s="2568"/>
      <c r="J19" s="2153"/>
      <c r="K19" s="2138"/>
      <c r="L19" s="2138"/>
      <c r="M19" s="2138"/>
      <c r="N19" s="2566"/>
      <c r="O19" s="2138"/>
      <c r="P19" s="2138"/>
      <c r="Q19" s="2138"/>
      <c r="R19" s="2564"/>
      <c r="S19" s="2138"/>
      <c r="T19" s="2177"/>
      <c r="U19" s="2177"/>
      <c r="V19" s="2177"/>
      <c r="W19" s="217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3" t="s">
        <v>28</v>
      </c>
      <c r="H20" s="2555"/>
      <c r="I20" s="2568"/>
      <c r="J20" s="2556"/>
      <c r="K20" s="2138"/>
      <c r="L20" s="2138"/>
      <c r="M20" s="2138"/>
      <c r="N20" s="2564"/>
      <c r="O20" s="2138"/>
      <c r="P20" s="2138"/>
      <c r="Q20" s="2177"/>
      <c r="R20" s="2177"/>
      <c r="S20" s="1853"/>
      <c r="T20" s="1853"/>
      <c r="U20" s="1853"/>
      <c r="V20" s="1853"/>
      <c r="W20" s="217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3" t="s">
        <v>28</v>
      </c>
      <c r="H21" s="2555"/>
      <c r="I21" s="2568"/>
      <c r="J21" s="2556"/>
      <c r="K21" s="2138"/>
      <c r="L21" s="2177"/>
      <c r="M21" s="2177"/>
      <c r="N21" s="2177"/>
      <c r="O21" s="2177"/>
      <c r="P21" s="2177"/>
      <c r="Q21" s="2177"/>
      <c r="R21" s="2177"/>
      <c r="S21" s="1853"/>
      <c r="T21" s="1853"/>
      <c r="U21" s="1853"/>
      <c r="V21" s="1853"/>
      <c r="W21" s="217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3" t="s">
        <v>28</v>
      </c>
      <c r="H22" s="1299"/>
      <c r="I22" s="2187"/>
      <c r="J22" s="2187"/>
      <c r="K22" s="2187"/>
      <c r="L22" s="2187"/>
      <c r="M22" s="2187"/>
      <c r="N22" s="2187"/>
      <c r="O22" s="2187"/>
      <c r="P22" s="2187"/>
      <c r="Q22" s="2187"/>
      <c r="R22" s="2187"/>
      <c r="S22" s="1854"/>
      <c r="T22" s="1854"/>
      <c r="U22" s="1854"/>
      <c r="V22" s="1854"/>
      <c r="W22" s="2188"/>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161</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167</v>
      </c>
      <c r="F28" s="2145" t="s">
        <v>67</v>
      </c>
      <c r="G28" s="2634" t="str">
        <f>INDEX(VD_NAME_LIST,MATCH("4190067",VD_ID_LIST,0))</f>
        <v>Производство. Теплоноситель</v>
      </c>
      <c r="H28" s="2553"/>
      <c r="I28" s="2553">
        <v>1</v>
      </c>
      <c r="J28" s="2501" t="s">
        <v>168</v>
      </c>
      <c r="K28" s="2185" t="s">
        <v>19</v>
      </c>
      <c r="L28" s="2108"/>
      <c r="M28" s="2108" t="s">
        <v>110</v>
      </c>
      <c r="N28" s="438" t="s">
        <v>28</v>
      </c>
      <c r="O28" s="2185" t="s">
        <v>19</v>
      </c>
      <c r="P28" s="2108"/>
      <c r="Q28" s="2108" t="s">
        <v>110</v>
      </c>
      <c r="R28" s="2635" t="s">
        <v>28</v>
      </c>
      <c r="S28" s="2107" t="s">
        <v>19</v>
      </c>
      <c r="T28" s="2108"/>
      <c r="U28" s="2108" t="s">
        <v>110</v>
      </c>
      <c r="V28" s="2635" t="s">
        <v>28</v>
      </c>
      <c r="W28" s="2501"/>
      <c r="X28" s="1267"/>
      <c r="Y28" s="1267"/>
      <c r="Z28" s="1267"/>
      <c r="AA28" s="1267"/>
      <c r="AB28" s="1267" t="s">
        <v>169</v>
      </c>
      <c r="AC28" s="1267" t="s">
        <v>170</v>
      </c>
      <c r="AD28" s="1267" t="s">
        <v>171</v>
      </c>
      <c r="AE28" s="1267" t="s">
        <v>172</v>
      </c>
      <c r="AF28" s="1267" t="s">
        <v>173</v>
      </c>
      <c r="AG28" s="1267" t="s">
        <v>174</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Производство. Теплоноситель</v>
      </c>
      <c r="AJ28" s="1267" t="str">
        <f>IF($J$28=0,"",$J$28)</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AK28" s="1267" t="str">
        <f>IF($K$28="нет","без дифференциации",IF($N$28=0,"",$N$28))</f>
        <v>без дифференциации</v>
      </c>
      <c r="AL28" s="1267" t="str">
        <f>IF($O$28="нет","без дифференциации",IF($R$28=0,"",$R$28))</f>
        <v>без дифференциации</v>
      </c>
      <c r="AM28" s="1267" t="str">
        <f>IF($S$28="нет","без дифференциации",IF($V$28=0,"",$V$28))</f>
        <v>без дифференциации</v>
      </c>
      <c r="AN28" s="1772">
        <f>$I$28</f>
        <v>1</v>
      </c>
      <c r="AO28" s="1267" t="str">
        <f>$I$28&amp;"."&amp;$M$28</f>
        <v>1.1</v>
      </c>
      <c r="AP28" s="1259" t="str">
        <f>$I$28&amp;"."&amp;$M$28&amp;"."&amp;$Q$28</f>
        <v>1.1.1</v>
      </c>
      <c r="AQ28" s="1259" t="str">
        <f>$I$28&amp;"."&amp;$M$28&amp;"."&amp;$Q$28&amp;"."&amp;$U$28</f>
        <v>1.1.1.1</v>
      </c>
      <c r="AR28" s="1283">
        <v>0</v>
      </c>
    </row>
    <row s="1853" customFormat="1" customHeight="1" ht="17.25">
      <c r="A29" s="321"/>
      <c r="C29" s="320"/>
      <c r="D29" s="2135"/>
      <c r="E29" s="2143"/>
      <c r="F29" s="2146"/>
      <c r="G29" s="2634"/>
      <c r="H29" s="2553"/>
      <c r="I29" s="2553"/>
      <c r="J29" s="2501"/>
      <c r="K29" s="2186"/>
      <c r="L29" s="2108"/>
      <c r="M29" s="2108"/>
      <c r="N29" s="438" t="s">
        <v>28</v>
      </c>
      <c r="O29" s="2186"/>
      <c r="P29" s="2108"/>
      <c r="Q29" s="2108"/>
      <c r="R29" s="2635" t="s">
        <v>28</v>
      </c>
      <c r="S29" s="2107"/>
      <c r="T29" s="2636"/>
      <c r="U29" s="2637"/>
      <c r="V29" s="2638" t="s">
        <v>175</v>
      </c>
      <c r="W29" s="2639"/>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640"/>
      <c r="H30" s="2503"/>
      <c r="I30" s="2503"/>
      <c r="J30" s="2533"/>
      <c r="K30" s="2186"/>
      <c r="L30" s="2503"/>
      <c r="M30" s="2503"/>
      <c r="N30" s="2635" t="s">
        <v>28</v>
      </c>
      <c r="O30" s="2112"/>
      <c r="P30" s="2636"/>
      <c r="Q30" s="2637"/>
      <c r="R30" s="2641" t="s">
        <v>176</v>
      </c>
      <c r="S30" s="2642"/>
      <c r="T30" s="2642"/>
      <c r="U30" s="2642"/>
      <c r="V30" s="2642"/>
      <c r="W30" s="2639"/>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640"/>
      <c r="H31" s="2503"/>
      <c r="I31" s="2503"/>
      <c r="J31" s="2533"/>
      <c r="K31" s="2112"/>
      <c r="L31" s="2636"/>
      <c r="M31" s="2637"/>
      <c r="N31" s="2643" t="s">
        <v>177</v>
      </c>
      <c r="O31" s="2637"/>
      <c r="P31" s="2637"/>
      <c r="Q31" s="2637"/>
      <c r="R31" s="2637"/>
      <c r="S31" s="2642"/>
      <c r="T31" s="2642"/>
      <c r="U31" s="2642"/>
      <c r="V31" s="2642"/>
      <c r="W31" s="2639"/>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640"/>
      <c r="H32" s="2636"/>
      <c r="I32" s="2637"/>
      <c r="J32" s="2644" t="s">
        <v>178</v>
      </c>
      <c r="K32" s="2637"/>
      <c r="L32" s="2637"/>
      <c r="M32" s="2637"/>
      <c r="N32" s="2637"/>
      <c r="O32" s="2637"/>
      <c r="P32" s="2637"/>
      <c r="Q32" s="2637"/>
      <c r="R32" s="2637"/>
      <c r="S32" s="2642"/>
      <c r="T32" s="2642"/>
      <c r="U32" s="2642"/>
      <c r="V32" s="2642"/>
      <c r="W32" s="2639"/>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179</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180</v>
      </c>
      <c r="AD33" s="1267" t="s">
        <v>181</v>
      </c>
      <c r="AE33" s="1267" t="s">
        <v>182</v>
      </c>
      <c r="AF33" s="1267" t="s">
        <v>183</v>
      </c>
      <c r="AG33" s="1267" t="s">
        <v>184</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185</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186</v>
      </c>
      <c r="AD38" s="1267" t="s">
        <v>187</v>
      </c>
      <c r="AE38" s="1267" t="s">
        <v>188</v>
      </c>
      <c r="AF38" s="1267" t="s">
        <v>189</v>
      </c>
      <c r="AG38" s="1267" t="s">
        <v>190</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191</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192</v>
      </c>
      <c r="AD43" s="1267" t="s">
        <v>193</v>
      </c>
      <c r="AE43" s="1267" t="s">
        <v>194</v>
      </c>
      <c r="AF43" s="1267" t="s">
        <v>195</v>
      </c>
      <c r="AG43" s="1267" t="s">
        <v>196</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197</v>
      </c>
      <c r="F48" s="2145" t="s">
        <v>19</v>
      </c>
      <c r="G48" s="2645" t="s">
        <v>28</v>
      </c>
      <c r="H48" s="2554"/>
      <c r="I48" s="2567"/>
      <c r="J48" s="2152"/>
      <c r="K48" s="2137"/>
      <c r="L48" s="2137"/>
      <c r="M48" s="2137"/>
      <c r="N48" s="2565"/>
      <c r="O48" s="2137"/>
      <c r="P48" s="2137"/>
      <c r="Q48" s="2137"/>
      <c r="R48" s="2563"/>
      <c r="S48" s="2137"/>
      <c r="T48" s="2137"/>
      <c r="U48" s="2137"/>
      <c r="V48" s="2563"/>
      <c r="W48" s="1296"/>
      <c r="X48" s="1267"/>
      <c r="Y48" s="1267"/>
      <c r="Z48" s="1267"/>
      <c r="AA48" s="1267"/>
      <c r="AB48" s="1267"/>
      <c r="AC48" s="1267" t="s">
        <v>198</v>
      </c>
      <c r="AD48" s="1267" t="s">
        <v>199</v>
      </c>
      <c r="AE48" s="1267" t="s">
        <v>200</v>
      </c>
      <c r="AF48" s="1267" t="s">
        <v>201</v>
      </c>
      <c r="AG48" s="1267" t="s">
        <v>202</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646" t="s">
        <v>28</v>
      </c>
      <c r="H49" s="2555"/>
      <c r="I49" s="2568"/>
      <c r="J49" s="2153"/>
      <c r="K49" s="2138"/>
      <c r="L49" s="2138"/>
      <c r="M49" s="2138"/>
      <c r="N49" s="2566"/>
      <c r="O49" s="2138"/>
      <c r="P49" s="2138"/>
      <c r="Q49" s="2138"/>
      <c r="R49" s="2564"/>
      <c r="S49" s="2138"/>
      <c r="T49" s="2177"/>
      <c r="U49" s="2177"/>
      <c r="V49" s="2177"/>
      <c r="W49" s="217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646" t="s">
        <v>28</v>
      </c>
      <c r="H50" s="2555"/>
      <c r="I50" s="2568"/>
      <c r="J50" s="2556"/>
      <c r="K50" s="2138"/>
      <c r="L50" s="2138"/>
      <c r="M50" s="2138"/>
      <c r="N50" s="2564"/>
      <c r="O50" s="2138"/>
      <c r="P50" s="2138"/>
      <c r="Q50" s="2177"/>
      <c r="R50" s="2177"/>
      <c r="S50" s="1853"/>
      <c r="T50" s="1853"/>
      <c r="U50" s="1853"/>
      <c r="V50" s="1853"/>
      <c r="W50" s="217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646" t="s">
        <v>28</v>
      </c>
      <c r="H51" s="2555"/>
      <c r="I51" s="2568"/>
      <c r="J51" s="2556"/>
      <c r="K51" s="2138"/>
      <c r="L51" s="2177"/>
      <c r="M51" s="2177"/>
      <c r="N51" s="2177"/>
      <c r="O51" s="2177"/>
      <c r="P51" s="2177"/>
      <c r="Q51" s="2177"/>
      <c r="R51" s="2177"/>
      <c r="S51" s="1853"/>
      <c r="T51" s="1853"/>
      <c r="U51" s="1853"/>
      <c r="V51" s="1853"/>
      <c r="W51" s="217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647" t="s">
        <v>28</v>
      </c>
      <c r="H52" s="1299"/>
      <c r="I52" s="2187"/>
      <c r="J52" s="2187"/>
      <c r="K52" s="2187"/>
      <c r="L52" s="2187"/>
      <c r="M52" s="2187"/>
      <c r="N52" s="2187"/>
      <c r="O52" s="2187"/>
      <c r="P52" s="2187"/>
      <c r="Q52" s="2187"/>
      <c r="R52" s="2187"/>
      <c r="S52" s="1854"/>
      <c r="T52" s="1854"/>
      <c r="U52" s="1854"/>
      <c r="V52" s="1854"/>
      <c r="W52" s="2188"/>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203</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204</v>
      </c>
      <c r="AD53" s="1267" t="s">
        <v>205</v>
      </c>
      <c r="AE53" s="1267" t="s">
        <v>206</v>
      </c>
      <c r="AF53" s="1267" t="s">
        <v>207</v>
      </c>
      <c r="AG53" s="1267" t="s">
        <v>208</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209</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210</v>
      </c>
      <c r="AD58" s="1267" t="s">
        <v>211</v>
      </c>
      <c r="AE58" s="1267" t="s">
        <v>212</v>
      </c>
      <c r="AF58" s="1267" t="s">
        <v>213</v>
      </c>
      <c r="AG58" s="1267" t="s">
        <v>214</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215</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216</v>
      </c>
      <c r="AD63" s="1267" t="s">
        <v>217</v>
      </c>
      <c r="AE63" s="1267" t="s">
        <v>218</v>
      </c>
      <c r="AF63" s="1267" t="s">
        <v>219</v>
      </c>
      <c r="AG63" s="1267" t="s">
        <v>220</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221</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222</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223</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224</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225</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226</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227</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228</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229</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230</v>
      </c>
      <c r="AD79" s="1267" t="s">
        <v>231</v>
      </c>
      <c r="AE79" s="1267" t="s">
        <v>232</v>
      </c>
      <c r="AF79" s="1267" t="s">
        <v>233</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234</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235</v>
      </c>
      <c r="AD84" s="1267" t="s">
        <v>236</v>
      </c>
      <c r="AE84" s="1267" t="s">
        <v>237</v>
      </c>
      <c r="AF84" s="1267" t="s">
        <v>238</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239</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240</v>
      </c>
      <c r="AD89" s="1267" t="s">
        <v>241</v>
      </c>
      <c r="AE89" s="1267" t="s">
        <v>242</v>
      </c>
      <c r="AF89" s="1267" t="s">
        <v>243</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244</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245</v>
      </c>
      <c r="AD94" s="1267" t="s">
        <v>246</v>
      </c>
      <c r="AE94" s="1267" t="s">
        <v>247</v>
      </c>
      <c r="AF94" s="1267" t="s">
        <v>248</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249</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250</v>
      </c>
      <c r="AD99" s="1267" t="s">
        <v>251</v>
      </c>
      <c r="AE99" s="1267" t="s">
        <v>252</v>
      </c>
      <c r="AF99" s="1267" t="s">
        <v>253</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254</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255</v>
      </c>
      <c r="AD105" s="1267" t="s">
        <v>256</v>
      </c>
      <c r="AE105" s="1267" t="s">
        <v>257</v>
      </c>
      <c r="AF105" s="1267" t="s">
        <v>258</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259</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260</v>
      </c>
      <c r="AD110" s="1267" t="s">
        <v>261</v>
      </c>
      <c r="AE110" s="1267" t="s">
        <v>262</v>
      </c>
      <c r="AF110" s="1267" t="s">
        <v>263</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264</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265</v>
      </c>
      <c r="AD115" s="1267" t="s">
        <v>266</v>
      </c>
      <c r="AE115" s="1267" t="s">
        <v>267</v>
      </c>
      <c r="AF115" s="1267" t="s">
        <v>268</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269</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270</v>
      </c>
      <c r="AD121" s="1267" t="s">
        <v>271</v>
      </c>
      <c r="AE121" s="1267" t="s">
        <v>272</v>
      </c>
      <c r="AF121" s="1267" t="s">
        <v>273</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274</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275</v>
      </c>
      <c r="AD126" s="1267" t="s">
        <v>276</v>
      </c>
      <c r="AE126" s="1267" t="s">
        <v>277</v>
      </c>
      <c r="AF126" s="1267" t="s">
        <v>278</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279</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280</v>
      </c>
      <c r="AD131" s="1267" t="s">
        <v>281</v>
      </c>
      <c r="AE131" s="1267" t="s">
        <v>282</v>
      </c>
      <c r="AF131" s="1267" t="s">
        <v>283</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18:N20"/>
    <mergeCell ref="I18:I21"/>
    <mergeCell ref="L18:L20"/>
    <mergeCell ref="Q18:Q19"/>
    <mergeCell ref="R18:R19"/>
    <mergeCell ref="S18:S19"/>
    <mergeCell ref="P18:P19"/>
    <mergeCell ref="H18:H21"/>
    <mergeCell ref="J18:J21"/>
    <mergeCell ref="K18:K21"/>
    <mergeCell ref="M18:M20"/>
    <mergeCell ref="O18:O20"/>
    <mergeCell ref="O28:O30"/>
    <mergeCell ref="S28:S29"/>
    <mergeCell ref="P28:P29"/>
    <mergeCell ref="Q28:Q29"/>
    <mergeCell ref="R28:R29"/>
    <mergeCell ref="K28:K31"/>
    <mergeCell ref="M28:M30"/>
    <mergeCell ref="L28:L30"/>
    <mergeCell ref="N28:N30"/>
    <mergeCell ref="J28:J31"/>
    <mergeCell ref="H28:H31"/>
    <mergeCell ref="I28:I31"/>
    <mergeCell ref="N48:N50"/>
    <mergeCell ref="I48:I51"/>
    <mergeCell ref="L48:L50"/>
    <mergeCell ref="Q48:Q49"/>
    <mergeCell ref="R48:R49"/>
    <mergeCell ref="S48:S49"/>
    <mergeCell ref="P48:P49"/>
    <mergeCell ref="H48:H51"/>
    <mergeCell ref="J48:J51"/>
    <mergeCell ref="K48:K51"/>
    <mergeCell ref="M48:M50"/>
    <mergeCell ref="O48:O50"/>
  </mergeCells>
  <dataValidations count="48">
    <dataValidation allowBlank="1" showInputMessage="1" showErrorMessage="1" prompt="Для выбора выполните двойной щелчок левой клавиши мыши по соответствующей ячейке." sqref="K38:K39 K13:K14 K43:K44 O38:O39 O43:O44 S38:S3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3:J44 R38:R39 R13:R14 R43:R44 V38:W38 V13:W13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Для выбора выполните двойной щелчок левой клавиши мыши по соответствующей ячейке." sqref="K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Для выбора выполните двойной щелчок левой клавиши мыши по соответствующей ячейке." sqref="K4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3BFB2-02A3-2C7D-697D-0.85B776C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284</v>
      </c>
      <c r="M2" s="1553" t="s">
        <v>285</v>
      </c>
      <c r="R2" s="1553" t="s">
        <v>286</v>
      </c>
      <c r="S2" s="1553" t="s">
        <v>285</v>
      </c>
      <c r="X2" s="1553" t="s">
        <v>284</v>
      </c>
      <c r="Y2" s="1553" t="s">
        <v>285</v>
      </c>
      <c r="AD2" s="1553" t="s">
        <v>284</v>
      </c>
      <c r="AE2" s="1553" t="s">
        <v>285</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287</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"ОКО"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106</v>
      </c>
      <c r="F8" s="2192" t="s">
        <v>123</v>
      </c>
      <c r="G8" s="2193"/>
      <c r="H8" s="2192" t="s">
        <v>89</v>
      </c>
      <c r="I8" s="2193"/>
      <c r="J8" s="2127" t="s">
        <v>124</v>
      </c>
      <c r="K8" s="1556"/>
      <c r="L8" s="2196" t="s">
        <v>288</v>
      </c>
      <c r="M8" s="2196"/>
      <c r="N8" s="2196"/>
      <c r="O8" s="2196"/>
      <c r="P8" s="2196"/>
      <c r="Q8" s="1557"/>
      <c r="R8" s="2096" t="s">
        <v>289</v>
      </c>
      <c r="S8" s="2197"/>
      <c r="T8" s="2197"/>
      <c r="U8" s="2197"/>
      <c r="V8" s="2197"/>
      <c r="W8" s="1557"/>
      <c r="X8" s="2198" t="s">
        <v>290</v>
      </c>
      <c r="Y8" s="2198"/>
      <c r="Z8" s="2198"/>
      <c r="AA8" s="2198"/>
      <c r="AB8" s="2198"/>
      <c r="AC8" s="1558"/>
      <c r="AD8" s="2127" t="s">
        <v>291</v>
      </c>
      <c r="AE8" s="2127"/>
      <c r="AF8" s="2127"/>
      <c r="AG8" s="2127"/>
      <c r="AH8" s="2101"/>
      <c r="AI8" s="2127" t="s">
        <v>292</v>
      </c>
      <c r="AJ8" s="1574"/>
      <c r="BM8" s="293">
        <v>32</v>
      </c>
    </row>
    <row customHeight="1" ht="23.25">
      <c r="D9" s="2127"/>
      <c r="E9" s="2127"/>
      <c r="F9" s="2175" t="s">
        <v>90</v>
      </c>
      <c r="G9" s="2175" t="s">
        <v>129</v>
      </c>
      <c r="H9" s="2194"/>
      <c r="I9" s="2195"/>
      <c r="J9" s="2101"/>
      <c r="K9" s="1559"/>
      <c r="L9" s="2127" t="s">
        <v>293</v>
      </c>
      <c r="M9" s="2101"/>
      <c r="N9" s="2192" t="s">
        <v>89</v>
      </c>
      <c r="O9" s="2193"/>
      <c r="P9" s="2127" t="s">
        <v>130</v>
      </c>
      <c r="Q9" s="1556"/>
      <c r="R9" s="2127" t="s">
        <v>293</v>
      </c>
      <c r="S9" s="2101"/>
      <c r="T9" s="2192" t="s">
        <v>89</v>
      </c>
      <c r="U9" s="2193"/>
      <c r="V9" s="2127" t="s">
        <v>130</v>
      </c>
      <c r="W9" s="1556"/>
      <c r="X9" s="2127" t="s">
        <v>293</v>
      </c>
      <c r="Y9" s="2101"/>
      <c r="Z9" s="2192" t="s">
        <v>89</v>
      </c>
      <c r="AA9" s="2193"/>
      <c r="AB9" s="2127" t="s">
        <v>294</v>
      </c>
      <c r="AC9" s="1556"/>
      <c r="AD9" s="2127" t="s">
        <v>293</v>
      </c>
      <c r="AE9" s="2101"/>
      <c r="AF9" s="2192" t="s">
        <v>89</v>
      </c>
      <c r="AG9" s="2193"/>
      <c r="AH9" s="2101" t="s">
        <v>294</v>
      </c>
      <c r="AI9" s="2127"/>
      <c r="AJ9" s="1574"/>
      <c r="BM9" s="293">
        <v>22</v>
      </c>
    </row>
    <row customHeight="1" ht="24">
      <c r="D10" s="2175"/>
      <c r="E10" s="2175"/>
      <c r="F10" s="2199"/>
      <c r="G10" s="2199"/>
      <c r="H10" s="2200"/>
      <c r="I10" s="2201"/>
      <c r="J10" s="2192"/>
      <c r="K10" s="1559"/>
      <c r="L10" s="1578" t="s">
        <v>295</v>
      </c>
      <c r="M10" s="1573" t="s">
        <v>296</v>
      </c>
      <c r="N10" s="2194"/>
      <c r="O10" s="2195"/>
      <c r="P10" s="2175"/>
      <c r="Q10" s="1556"/>
      <c r="R10" s="1578" t="s">
        <v>295</v>
      </c>
      <c r="S10" s="1573" t="s">
        <v>296</v>
      </c>
      <c r="T10" s="2194"/>
      <c r="U10" s="2195"/>
      <c r="V10" s="2175"/>
      <c r="W10" s="1556"/>
      <c r="X10" s="1578" t="s">
        <v>295</v>
      </c>
      <c r="Y10" s="1573" t="s">
        <v>296</v>
      </c>
      <c r="Z10" s="2194"/>
      <c r="AA10" s="2195"/>
      <c r="AB10" s="2175"/>
      <c r="AC10" s="1556"/>
      <c r="AD10" s="1578" t="s">
        <v>295</v>
      </c>
      <c r="AE10" s="1573" t="s">
        <v>296</v>
      </c>
      <c r="AF10" s="2194"/>
      <c r="AG10" s="2195"/>
      <c r="AH10" s="2192"/>
      <c r="AI10" s="2175"/>
      <c r="AJ10" s="1574"/>
      <c r="AK10" s="254" t="s">
        <v>297</v>
      </c>
      <c r="AL10" s="254" t="s">
        <v>131</v>
      </c>
      <c r="BM10" s="293">
        <v>23</v>
      </c>
    </row>
    <row customHeight="1" ht="15">
      <c r="D11" s="2183" t="s">
        <v>110</v>
      </c>
      <c r="E11" s="2179" t="s">
        <v>298</v>
      </c>
      <c r="F11" s="2179" t="s">
        <v>299</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298</v>
      </c>
      <c r="F17" s="2179" t="s">
        <v>300</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298</v>
      </c>
      <c r="F23" s="2179" t="s">
        <v>301</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298</v>
      </c>
      <c r="F29" s="2179" t="s">
        <v>302</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298</v>
      </c>
      <c r="F35" s="2179" t="s">
        <v>303</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C8A28-8D2A-9C6C-4FDD-0.8AAE283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304</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"ОКО"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305</v>
      </c>
      <c r="E8" s="2205"/>
      <c r="F8" s="2205"/>
      <c r="G8" s="2208" t="s">
        <v>306</v>
      </c>
      <c r="J8" s="455">
        <v>11</v>
      </c>
    </row>
    <row customHeight="1" ht="11.549999999999999">
      <c r="A9" s="457"/>
      <c r="B9" s="502"/>
      <c r="C9" s="457"/>
      <c r="D9" s="472" t="s">
        <v>89</v>
      </c>
      <c r="E9" s="446" t="s">
        <v>307</v>
      </c>
      <c r="F9" s="446" t="s">
        <v>308</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309</v>
      </c>
      <c r="F11" s="1011" t="str">
        <f>IF(region_name="","",region_name)</f>
        <v>Нижегородская область</v>
      </c>
      <c r="G11" s="1012" t="s">
        <v>310</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311</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312</v>
      </c>
      <c r="E14" s="1010" t="s">
        <v>313</v>
      </c>
      <c r="F14" s="1011" t="str">
        <f>IF(inn="","",inn)</f>
        <v>5257087027</v>
      </c>
      <c r="G14" s="1012" t="s">
        <v>314</v>
      </c>
      <c r="H14" s="475"/>
      <c r="J14" s="455">
        <v>0</v>
      </c>
    </row>
    <row customHeight="1" ht="22.5" hidden="1">
      <c r="A15" s="457"/>
      <c r="B15" s="502"/>
      <c r="C15" s="457"/>
      <c r="D15" s="1009" t="s">
        <v>315</v>
      </c>
      <c r="E15" s="1010" t="s">
        <v>316</v>
      </c>
      <c r="F15" s="1011" t="str">
        <f>IF(kpp="","",kpp)</f>
        <v>525701001</v>
      </c>
      <c r="G15" s="1012" t="s">
        <v>317</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318</v>
      </c>
      <c r="B19" s="502"/>
      <c r="C19" s="2213"/>
      <c r="D19" s="445" t="str">
        <f>A19</f>
        <v>5.1</v>
      </c>
      <c r="E19" s="442" t="s">
        <v>319</v>
      </c>
      <c r="F19" s="443" t="s">
        <v>311</v>
      </c>
      <c r="G19" s="444" t="s">
        <v>320</v>
      </c>
      <c r="H19" s="475"/>
      <c r="I19" s="852"/>
      <c r="J19" s="455">
        <v>0</v>
      </c>
    </row>
    <row customHeight="1" ht="24" hidden="1">
      <c r="A20" s="2202"/>
      <c r="B20" s="502"/>
      <c r="C20" s="2213"/>
      <c r="D20" s="440" t="str">
        <f>D19&amp;".1"</f>
        <v>5.1.1</v>
      </c>
      <c r="E20" s="439" t="s">
        <v>321</v>
      </c>
      <c r="F20" s="881" t="s">
        <v>28</v>
      </c>
      <c r="G20" s="474"/>
      <c r="H20" s="475"/>
      <c r="I20" s="852"/>
      <c r="J20" s="455">
        <v>0</v>
      </c>
    </row>
    <row customHeight="1" ht="22.5" hidden="1">
      <c r="A21" s="2202"/>
      <c r="B21" s="502"/>
      <c r="C21" s="2213"/>
      <c r="D21" s="440" t="str">
        <f>D19&amp;".2"</f>
        <v>5.1.2</v>
      </c>
      <c r="E21" s="439" t="s">
        <v>322</v>
      </c>
      <c r="F21" s="1733" t="s">
        <v>28</v>
      </c>
      <c r="G21" s="444" t="s">
        <v>323</v>
      </c>
      <c r="H21" s="475"/>
      <c r="I21" s="852"/>
      <c r="J21" s="455">
        <v>0</v>
      </c>
    </row>
    <row customHeight="1" ht="22.5" hidden="1">
      <c r="A22" s="2202"/>
      <c r="B22" s="502"/>
      <c r="C22" s="2213"/>
      <c r="D22" s="440" t="str">
        <f>D19&amp;".3"</f>
        <v>5.1.3</v>
      </c>
      <c r="E22" s="439" t="s">
        <v>324</v>
      </c>
      <c r="F22" s="881" t="s">
        <v>28</v>
      </c>
      <c r="G22" s="474"/>
      <c r="H22" s="475"/>
      <c r="I22" s="852"/>
      <c r="J22" s="455">
        <v>0</v>
      </c>
    </row>
    <row customHeight="1" ht="22.5" hidden="1">
      <c r="A23" s="2202"/>
      <c r="B23" s="502"/>
      <c r="C23" s="2213"/>
      <c r="D23" s="440" t="str">
        <f>D19&amp;".4"</f>
        <v>5.1.4</v>
      </c>
      <c r="E23" s="439" t="s">
        <v>325</v>
      </c>
      <c r="F23" s="881" t="s">
        <v>28</v>
      </c>
      <c r="G23" s="444" t="s">
        <v>326</v>
      </c>
      <c r="H23" s="475"/>
      <c r="I23" s="852"/>
      <c r="J23" s="455">
        <v>0</v>
      </c>
    </row>
    <row customHeight="1" ht="22.5" hidden="1">
      <c r="A24" s="1978"/>
      <c r="B24" s="502"/>
      <c r="C24" s="492"/>
      <c r="D24" s="467"/>
      <c r="E24" s="1168" t="s">
        <v>327</v>
      </c>
      <c r="F24" s="468"/>
      <c r="G24" s="469"/>
      <c r="H24" s="475"/>
      <c r="I24" s="852"/>
      <c r="J24" s="455">
        <v>0</v>
      </c>
    </row>
    <row s="501" customFormat="1" customHeight="1" ht="24.75" hidden="1">
      <c r="A25" s="457"/>
      <c r="B25" s="502"/>
      <c r="C25" s="502"/>
      <c r="D25" s="1006" t="s">
        <v>91</v>
      </c>
      <c r="E25" s="1008" t="s">
        <v>328</v>
      </c>
      <c r="F25" s="1013" t="s">
        <v>311</v>
      </c>
      <c r="G25" s="1008"/>
      <c r="J25" s="501">
        <v>0</v>
      </c>
    </row>
    <row s="501" customFormat="1" customHeight="1" ht="11.25" hidden="1">
      <c r="A26" s="457"/>
      <c r="B26" s="502"/>
      <c r="C26" s="502"/>
      <c r="D26" s="1006" t="s">
        <v>329</v>
      </c>
      <c r="E26" s="1007" t="s">
        <v>330</v>
      </c>
      <c r="F26" s="1013" t="s">
        <v>311</v>
      </c>
      <c r="G26" s="1008"/>
      <c r="J26" s="501">
        <v>0</v>
      </c>
    </row>
    <row s="501" customFormat="1" customHeight="1" ht="11.25" hidden="1">
      <c r="A27" s="457"/>
      <c r="B27" s="502"/>
      <c r="C27" s="502"/>
      <c r="D27" s="1006" t="s">
        <v>331</v>
      </c>
      <c r="E27" s="1014" t="s">
        <v>332</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333</v>
      </c>
      <c r="E28" s="1014" t="s">
        <v>334</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335</v>
      </c>
      <c r="E29" s="1014" t="s">
        <v>336</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337</v>
      </c>
      <c r="E30" s="1007" t="s">
        <v>338</v>
      </c>
      <c r="F30" s="1015"/>
      <c r="G30" s="1008"/>
      <c r="J30" s="501">
        <v>0</v>
      </c>
    </row>
    <row s="501" customFormat="1" customHeight="1" ht="11.25" hidden="1">
      <c r="A31" s="457"/>
      <c r="B31" s="502"/>
      <c r="C31" s="502"/>
      <c r="D31" s="1006" t="s">
        <v>339</v>
      </c>
      <c r="E31" s="1007" t="s">
        <v>340</v>
      </c>
      <c r="F31" s="1015"/>
      <c r="G31" s="1008"/>
      <c r="J31" s="501">
        <v>0</v>
      </c>
    </row>
    <row s="501" customFormat="1" customHeight="1" ht="11.25" hidden="1">
      <c r="A32" s="457"/>
      <c r="B32" s="502"/>
      <c r="C32" s="502"/>
      <c r="D32" s="1006" t="s">
        <v>341</v>
      </c>
      <c r="E32" s="1007" t="s">
        <v>342</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311</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343</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343</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311</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344</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345</v>
      </c>
      <c r="H44" s="475"/>
      <c r="J44" s="455">
        <v>22</v>
      </c>
    </row>
    <row customHeight="1" ht="23.25">
      <c r="A45" s="457"/>
      <c r="B45" s="502"/>
      <c r="C45" s="457"/>
      <c r="D45" s="440">
        <f>D44+1</f>
        <v>12</v>
      </c>
      <c r="E45" s="438" t="s">
        <v>346</v>
      </c>
      <c r="F45" s="443" t="s">
        <v>311</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347</v>
      </c>
      <c r="H46" s="475"/>
      <c r="J46" s="455">
        <v>23</v>
      </c>
    </row>
    <row customHeight="1" ht="24">
      <c r="A47" s="2202"/>
      <c r="B47" s="502"/>
      <c r="C47" s="492"/>
      <c r="D47" s="440" t="str">
        <f>D45&amp;".2"</f>
        <v>12.2</v>
      </c>
      <c r="E47" s="442" t="s">
        <v>348</v>
      </c>
      <c r="F47" s="490"/>
      <c r="G47" s="437" t="s">
        <v>349</v>
      </c>
      <c r="H47" s="475"/>
      <c r="J47" s="455">
        <v>23</v>
      </c>
    </row>
    <row customHeight="1" ht="24">
      <c r="A48" s="2202"/>
      <c r="B48" s="502"/>
      <c r="C48" s="492"/>
      <c r="D48" s="440" t="str">
        <f>D45&amp;".3"</f>
        <v>12.3</v>
      </c>
      <c r="E48" s="442" t="s">
        <v>350</v>
      </c>
      <c r="F48" s="490"/>
      <c r="G48" s="437" t="s">
        <v>351</v>
      </c>
      <c r="H48" s="475"/>
      <c r="J48" s="455">
        <v>23</v>
      </c>
    </row>
    <row customHeight="1" ht="24">
      <c r="A49" s="2202"/>
      <c r="B49" s="502"/>
      <c r="C49" s="492"/>
      <c r="D49" s="440" t="str">
        <f>IF(TEMPLATE_SPHERE="TKO",D45&amp;".0",D45&amp;".4")</f>
        <v>12.4</v>
      </c>
      <c r="E49" s="436" t="s">
        <v>352</v>
      </c>
      <c r="F49" s="1685"/>
      <c r="G49" s="1762" t="s">
        <v>353</v>
      </c>
      <c r="H49" s="475"/>
      <c r="J49" s="455">
        <v>23</v>
      </c>
    </row>
    <row customHeight="1" ht="24">
      <c r="A50" s="457"/>
      <c r="B50" s="502"/>
      <c r="C50" s="457"/>
      <c r="D50" s="467"/>
      <c r="E50" s="415" t="s">
        <v>354</v>
      </c>
      <c r="F50" s="468"/>
      <c r="G50" s="1762" t="s">
        <v>355</v>
      </c>
      <c r="H50" s="476"/>
      <c r="J50" s="455">
        <v>23</v>
      </c>
    </row>
    <row customHeight="1" ht="24">
      <c r="A51" s="858"/>
      <c r="B51" s="502"/>
      <c r="C51" s="492"/>
      <c r="D51" s="440">
        <f>D45+1</f>
        <v>13</v>
      </c>
      <c r="E51" s="528" t="s">
        <v>356</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2AC5A6-4D7F-04BA-42B4-0.EA753BC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357</v>
      </c>
      <c r="I1" s="2217"/>
      <c r="J1" s="2217"/>
      <c r="K1" s="2217"/>
      <c r="L1" s="2217"/>
      <c r="M1" s="2217"/>
      <c r="N1" s="2217"/>
      <c r="O1" s="2217"/>
      <c r="P1" s="2217"/>
      <c r="Q1" s="2217"/>
      <c r="R1" s="2217"/>
      <c r="T1" s="2217" t="s">
        <v>358</v>
      </c>
      <c r="U1" s="2217"/>
      <c r="V1" s="2217"/>
      <c r="X1" s="2217" t="s">
        <v>359</v>
      </c>
      <c r="Y1" s="2217"/>
      <c r="Z1" s="2217"/>
      <c r="AB1" s="2217" t="s">
        <v>360</v>
      </c>
      <c r="AC1" s="2217"/>
      <c r="AT1" s="447" t="s">
        <v>14</v>
      </c>
    </row>
    <row customHeight="1" ht="14.25" hidden="1">
      <c r="AT2" s="447">
        <v>0</v>
      </c>
    </row>
    <row s="1613" customFormat="1" customHeight="1" ht="5.25">
      <c r="C3" s="701"/>
      <c r="D3" s="702"/>
      <c r="E3" s="702"/>
      <c r="F3" s="702"/>
      <c r="G3" s="702"/>
      <c r="H3" s="702" t="s">
        <v>361</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"ОКО"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305</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306</v>
      </c>
      <c r="AF7" s="2223" t="s">
        <v>306</v>
      </c>
      <c r="AG7" s="2223" t="s">
        <v>306</v>
      </c>
      <c r="AH7" s="2223" t="s">
        <v>306</v>
      </c>
      <c r="AT7" s="447">
        <v>14</v>
      </c>
    </row>
    <row customHeight="1" ht="27.299999999999997">
      <c r="C8" s="450"/>
      <c r="D8" s="2127" t="s">
        <v>89</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362</v>
      </c>
      <c r="I8" s="2226" t="s">
        <v>363</v>
      </c>
      <c r="J8" s="2223" t="s">
        <v>364</v>
      </c>
      <c r="K8" s="2223"/>
      <c r="L8" s="2223"/>
      <c r="M8" s="2218"/>
      <c r="N8" s="2223" t="s">
        <v>365</v>
      </c>
      <c r="O8" s="2223"/>
      <c r="P8" s="2223" t="s">
        <v>366</v>
      </c>
      <c r="Q8" s="2223"/>
      <c r="R8" s="2230" t="s">
        <v>367</v>
      </c>
      <c r="S8" s="824"/>
      <c r="T8" s="2228" t="s">
        <v>368</v>
      </c>
      <c r="U8" s="2228" t="s">
        <v>369</v>
      </c>
      <c r="V8" s="2228" t="s">
        <v>370</v>
      </c>
      <c r="W8" s="826"/>
      <c r="X8" s="2228" t="s">
        <v>371</v>
      </c>
      <c r="Y8" s="2228" t="s">
        <v>372</v>
      </c>
      <c r="Z8" s="2228" t="s">
        <v>373</v>
      </c>
      <c r="AA8" s="826"/>
      <c r="AB8" s="2228" t="s">
        <v>374</v>
      </c>
      <c r="AC8" s="2228" t="s">
        <v>367</v>
      </c>
      <c r="AD8" s="826"/>
      <c r="AE8" s="2223"/>
      <c r="AF8" s="2223"/>
      <c r="AG8" s="2223"/>
      <c r="AH8" s="2223"/>
      <c r="AT8" s="447">
        <v>26</v>
      </c>
    </row>
    <row customHeight="1" ht="46.199999999999996">
      <c r="C9" s="450"/>
      <c r="D9" s="2127"/>
      <c r="E9" s="2223"/>
      <c r="F9" s="2223"/>
      <c r="G9" s="829"/>
      <c r="H9" s="2225"/>
      <c r="I9" s="2227"/>
      <c r="J9" s="425" t="s">
        <v>375</v>
      </c>
      <c r="K9" s="425" t="s">
        <v>376</v>
      </c>
      <c r="L9" s="425" t="s">
        <v>377</v>
      </c>
      <c r="M9" s="431" t="s">
        <v>378</v>
      </c>
      <c r="N9" s="425" t="s">
        <v>379</v>
      </c>
      <c r="O9" s="425" t="s">
        <v>378</v>
      </c>
      <c r="P9" s="425" t="s">
        <v>380</v>
      </c>
      <c r="Q9" s="425" t="s">
        <v>378</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381</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382</v>
      </c>
      <c r="AF12" s="2221" t="s">
        <v>383</v>
      </c>
      <c r="AG12" s="2221" t="s">
        <v>384</v>
      </c>
      <c r="AH12" s="2221" t="s">
        <v>385</v>
      </c>
      <c r="AI12" s="447"/>
      <c r="AM12" s="511"/>
      <c r="AP12" s="500" t="s">
        <v>386</v>
      </c>
      <c r="AQ12" s="500" t="s">
        <v>386</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C048F-EA18-47F1-E603-0.2B0931D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357</v>
      </c>
      <c r="I1" s="2217"/>
      <c r="V1" s="1607" t="s">
        <v>14</v>
      </c>
    </row>
    <row s="1635" customFormat="1" customHeight="1" ht="14.25" hidden="1">
      <c r="C2" s="1619"/>
      <c r="D2" s="2233" t="s">
        <v>110</v>
      </c>
      <c r="E2" s="2235"/>
      <c r="F2" s="1625"/>
      <c r="G2" s="1620" t="s">
        <v>110</v>
      </c>
      <c r="H2" s="1623"/>
      <c r="I2" s="1621"/>
      <c r="L2" s="1622"/>
      <c r="M2" s="1622"/>
      <c r="N2" s="1622"/>
      <c r="O2" s="1622" t="s">
        <v>387</v>
      </c>
      <c r="P2" s="1622"/>
      <c r="Q2" s="1622"/>
      <c r="R2" s="1624" t="s">
        <v>386</v>
      </c>
      <c r="S2" s="1624" t="s">
        <v>386</v>
      </c>
      <c r="T2" s="1622"/>
      <c r="U2" s="1622"/>
      <c r="V2" s="1618">
        <v>0</v>
      </c>
    </row>
    <row s="1635" customFormat="1" customHeight="1" ht="14.25" hidden="1">
      <c r="C3" s="1619"/>
      <c r="D3" s="2234"/>
      <c r="E3" s="2236"/>
      <c r="F3" s="405"/>
      <c r="G3" s="869"/>
      <c r="H3" s="869" t="s">
        <v>388</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361</v>
      </c>
      <c r="I5" s="702"/>
      <c r="J5" s="702"/>
      <c r="L5" s="1614"/>
      <c r="M5" s="1614"/>
      <c r="N5" s="1614"/>
      <c r="O5" s="1614"/>
      <c r="P5" s="1614"/>
      <c r="Q5" s="1614"/>
      <c r="R5" s="1614"/>
      <c r="S5" s="1614"/>
      <c r="T5" s="1614"/>
      <c r="U5" s="1614"/>
      <c r="V5" s="1613">
        <v>5</v>
      </c>
    </row>
    <row customHeight="1" ht="29.25">
      <c r="C6" s="1516"/>
      <c r="D6" s="2237" t="s">
        <v>389</v>
      </c>
      <c r="E6" s="2237"/>
      <c r="F6" s="2237"/>
      <c r="G6" s="2237"/>
      <c r="H6" s="2237"/>
      <c r="I6" s="2237"/>
      <c r="J6" s="491"/>
      <c r="K6" s="1615"/>
      <c r="V6" s="1607">
        <v>28</v>
      </c>
    </row>
    <row customHeight="1" ht="18">
      <c r="C7" s="1516"/>
      <c r="D7" s="2176" t="str">
        <f>IF(org=0,"Не определено",org)</f>
        <v>АО "ОКО"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305</v>
      </c>
      <c r="E10" s="2219"/>
      <c r="F10" s="2219"/>
      <c r="G10" s="2219"/>
      <c r="H10" s="2219"/>
      <c r="I10" s="2219"/>
      <c r="J10" s="2223" t="s">
        <v>306</v>
      </c>
      <c r="V10" s="1607">
        <v>14</v>
      </c>
    </row>
    <row customHeight="1" ht="27.299999999999997">
      <c r="C11" s="1516"/>
      <c r="D11" s="2127" t="s">
        <v>89</v>
      </c>
      <c r="E11" s="2223" t="s">
        <v>106</v>
      </c>
      <c r="F11" s="2192" t="s">
        <v>89</v>
      </c>
      <c r="G11" s="2193"/>
      <c r="H11" s="2175" t="s">
        <v>390</v>
      </c>
      <c r="I11" s="2175" t="s">
        <v>391</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381</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392</v>
      </c>
      <c r="K14" s="1607"/>
      <c r="R14" s="500" t="s">
        <v>386</v>
      </c>
      <c r="S14" s="500" t="s">
        <v>386</v>
      </c>
      <c r="V14" s="1607">
        <v>14</v>
      </c>
    </row>
    <row customHeight="1" ht="14.699999999999998">
      <c r="A15" s="1607"/>
      <c r="C15" s="1516"/>
      <c r="D15" s="2234"/>
      <c r="E15" s="2236"/>
      <c r="F15" s="405"/>
      <c r="G15" s="869"/>
      <c r="H15" s="869" t="s">
        <v>388</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8FD71-7713-52B8-431D-0.CB487AE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393</v>
      </c>
      <c r="F4" s="2238"/>
      <c r="G4" s="2239"/>
      <c r="H4" s="2239"/>
      <c r="I4" s="2240"/>
      <c r="J4" s="491"/>
      <c r="K4" s="453"/>
      <c r="L4" s="453"/>
      <c r="W4" s="447">
        <v>22</v>
      </c>
    </row>
    <row s="1635" customFormat="1" customHeight="1" ht="18">
      <c r="A5" s="759"/>
      <c r="D5" s="822"/>
      <c r="E5" s="2214" t="str">
        <f>IF(org=0,"Не определено",org)</f>
        <v>АО "ОКО"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305</v>
      </c>
      <c r="F7" s="2208"/>
      <c r="G7" s="2209"/>
      <c r="H7" s="2209"/>
      <c r="I7" s="2209"/>
      <c r="J7" s="2209"/>
      <c r="K7" s="2209"/>
      <c r="L7" s="2223" t="s">
        <v>306</v>
      </c>
      <c r="W7" s="447">
        <v>14</v>
      </c>
    </row>
    <row customHeight="1" ht="48.29999999999999">
      <c r="D8" s="450"/>
      <c r="E8" s="473" t="s">
        <v>89</v>
      </c>
      <c r="F8" s="823"/>
      <c r="G8" s="465" t="s">
        <v>87</v>
      </c>
      <c r="H8" s="465" t="s">
        <v>88</v>
      </c>
      <c r="I8" s="414" t="s">
        <v>86</v>
      </c>
      <c r="J8" s="414" t="s">
        <v>394</v>
      </c>
      <c r="K8" s="414" t="s">
        <v>395</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396</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67</v>
      </c>
      <c r="K12" s="1164" t="s">
        <v>28</v>
      </c>
      <c r="L12" s="2241"/>
      <c r="M12" s="511"/>
      <c r="N12" s="511"/>
      <c r="O12" s="511"/>
      <c r="P12" s="516" t="s">
        <v>397</v>
      </c>
      <c r="Q12" s="516" t="s">
        <v>398</v>
      </c>
      <c r="R12" s="517" t="s">
        <v>399</v>
      </c>
      <c r="S12" s="511" t="s">
        <v>400</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5D843-A8E9-F634-5BF6-0.FD1CF27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408</v>
      </c>
      <c r="M6" s="537"/>
      <c r="P6" s="2257">
        <v>1</v>
      </c>
      <c r="Q6" s="1305"/>
      <c r="R6" s="356"/>
      <c r="S6" s="1309">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09">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09">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418</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67</v>
      </c>
      <c r="AJ17" s="2267"/>
      <c r="AK17" s="2268" t="s">
        <v>67</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исх-24968</v>
      </c>
      <c r="W31" s="2251"/>
      <c r="X31" s="2251"/>
      <c r="Y31" s="2251"/>
      <c r="Z31" s="2251"/>
      <c r="AA31" s="2251"/>
      <c r="AB31" s="2251"/>
      <c r="AC31" s="326"/>
      <c r="AD31" s="2251" t="str">
        <f>IF(TITLE_NUMBER_PR_CHANGE="",IF(TITLE_NUMBER_PR="","",TITLE_NUMBER_PR),TITLE_NUMBER_PR_CHANGE)</f>
        <v>исх-24968</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исх-24968</v>
      </c>
      <c r="W35" s="2251"/>
      <c r="X35" s="2251"/>
      <c r="Y35" s="2251"/>
      <c r="Z35" s="2251"/>
      <c r="AA35" s="2251"/>
      <c r="AB35" s="2251"/>
      <c r="AC35" s="326"/>
      <c r="AD35" s="2251" t="str">
        <f>IF(TITLE_NUMBER_PR_CHANGE="",IF(TITLE_NUMBER_PR="","",TITLE_NUMBER_PR),TITLE_NUMBER_PR_CHANGE)</f>
        <v>исх-24968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408</v>
      </c>
      <c r="P47" s="2257">
        <v>1</v>
      </c>
      <c r="Q47" s="1220"/>
      <c r="R47" s="356"/>
      <c r="S47" s="1224"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411</v>
      </c>
      <c r="P48" s="2257"/>
      <c r="Q48" s="2257">
        <v>1</v>
      </c>
      <c r="R48" s="357"/>
      <c r="S48" s="1224"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414</v>
      </c>
      <c r="P49" s="2257"/>
      <c r="Q49" s="2257"/>
      <c r="R49" s="357">
        <v>1</v>
      </c>
      <c r="S49" s="1224"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415</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418</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4E4BE-A17A-EB3A-5468-0.BF9F18B}" mc:Ignorable="x14ac xr xr2 xr3">
  <sheetPr>
    <tabColor theme="6" tint="0.4"/>
  </sheetPr>
  <dimension ref="A1:BQ65"/>
  <sheetViews>
    <sheetView topLeftCell="A1" showGridLines="0" zoomScale="90" workbookViewId="0">
      <selection activeCell="BB50" sqref="BB5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15.7109375" customWidth="1"/>
    <col min="31" max="31" style="1635" width="0.140625" customWidth="1"/>
    <col min="32" max="32" style="1635" width="13.65234375" customWidth="1"/>
    <col min="33" max="33" style="1635" width="13.9609375" customWidth="1"/>
    <col min="34" max="34" style="1635" width="11.00390625" customWidth="1"/>
    <col min="35" max="35" style="1635" width="3.7109375" customWidth="1"/>
    <col min="36" max="36" style="1635" width="11.00390625" customWidth="1"/>
    <col min="37" max="37" style="1635" width="8.57421875" customWidth="1"/>
    <col min="39" max="39" width="0" customWidth="1"/>
    <col min="47" max="47" width="0" customWidth="1"/>
    <col min="55" max="55" width="0" customWidth="1"/>
    <col min="61" max="61" width="10.57421875" hidden="1"/>
    <col min="62" max="62" style="1635" width="4.00390625" customWidth="1"/>
    <col min="63" max="63" style="1635" width="115.00390625" customWidth="1"/>
    <col min="64" max="68" style="1642" width="10.00390625" customWidth="1"/>
    <col min="69" max="69" style="1635" width="10.57421875" hidden="1"/>
  </cols>
  <sheetData>
    <row customHeight="1" ht="22.5" hidden="1">
      <c r="Y1" s="327"/>
      <c r="Z1" s="327"/>
      <c r="AG1" s="327"/>
      <c r="AH1" s="327"/>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Q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2"/>
      <c r="BC2" s="2243"/>
      <c r="BD2" s="2243"/>
      <c r="BE2" s="2243"/>
      <c r="BF2" s="2243"/>
      <c r="BG2" s="2243"/>
      <c r="BH2" s="2243"/>
      <c r="BI2" s="2244"/>
      <c r="BJ2" s="2244"/>
      <c r="BK2" s="1258" t="s">
        <v>401</v>
      </c>
      <c r="BM2" s="500"/>
      <c r="BN2" s="500" t="str">
        <f>IF(T2="","",T2)</f>
        <v>Наименование тарифа</v>
      </c>
      <c r="BO2" s="500"/>
      <c r="BP2" s="500"/>
      <c r="BQ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2"/>
      <c r="BC3" s="2243"/>
      <c r="BD3" s="2243"/>
      <c r="BE3" s="2243"/>
      <c r="BF3" s="2243"/>
      <c r="BG3" s="2243"/>
      <c r="BH3" s="2243"/>
      <c r="BI3" s="2244"/>
      <c r="BJ3" s="2244"/>
      <c r="BK3" s="1258" t="s">
        <v>403</v>
      </c>
      <c r="BM3" s="500"/>
      <c r="BN3" s="500" t="str">
        <f>IF(T3="","",T3)</f>
        <v>Территория действия тарифа</v>
      </c>
      <c r="BO3" s="500"/>
      <c r="BP3" s="500"/>
      <c r="BQ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2"/>
      <c r="AU4" s="2243"/>
      <c r="AV4" s="2243"/>
      <c r="AW4" s="2243"/>
      <c r="AX4" s="2243"/>
      <c r="AY4" s="2243"/>
      <c r="AZ4" s="2243"/>
      <c r="BA4" s="2244"/>
      <c r="BB4" s="2242"/>
      <c r="BC4" s="2243"/>
      <c r="BD4" s="2243"/>
      <c r="BE4" s="2243"/>
      <c r="BF4" s="2243"/>
      <c r="BG4" s="2243"/>
      <c r="BH4" s="2243"/>
      <c r="BI4" s="2244"/>
      <c r="BJ4" s="2244"/>
      <c r="BK4" s="1258" t="s">
        <v>405</v>
      </c>
      <c r="BM4" s="500"/>
      <c r="BN4" s="500" t="str">
        <f>IF(T4="","",T4)</f>
        <v>Наименование системы теплоснабжения </v>
      </c>
      <c r="BO4" s="500"/>
      <c r="BP4" s="500"/>
      <c r="BQ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2"/>
      <c r="AU5" s="2243"/>
      <c r="AV5" s="2243"/>
      <c r="AW5" s="2243"/>
      <c r="AX5" s="2243"/>
      <c r="AY5" s="2243"/>
      <c r="AZ5" s="2243"/>
      <c r="BA5" s="2244"/>
      <c r="BB5" s="2242"/>
      <c r="BC5" s="2243"/>
      <c r="BD5" s="2243"/>
      <c r="BE5" s="2243"/>
      <c r="BF5" s="2243"/>
      <c r="BG5" s="2243"/>
      <c r="BH5" s="2243"/>
      <c r="BI5" s="2244"/>
      <c r="BJ5" s="2244"/>
      <c r="BK5" s="1258" t="s">
        <v>407</v>
      </c>
      <c r="BM5" s="500"/>
      <c r="BN5" s="500" t="str">
        <f>IF(T5="","",T5)</f>
        <v>Источник тепловой энергии  </v>
      </c>
      <c r="BO5" s="500"/>
      <c r="BP5" s="500"/>
      <c r="BQ5" s="1155">
        <v>0</v>
      </c>
    </row>
    <row customHeight="1" ht="47.25" hidden="1">
      <c r="A6" s="1363"/>
      <c r="B6" s="1363"/>
      <c r="C6" s="1363"/>
      <c r="D6" s="1363"/>
      <c r="E6" s="2259"/>
      <c r="F6" s="2259"/>
      <c r="G6" s="2259"/>
      <c r="H6" s="2259"/>
      <c r="I6" s="2256">
        <f>S5&amp;".1"</f>
      </c>
      <c r="J6" s="1363"/>
      <c r="K6" s="1363"/>
      <c r="L6" s="1364" t="s">
        <v>408</v>
      </c>
      <c r="M6" s="537"/>
      <c r="P6" s="2257">
        <v>1</v>
      </c>
      <c r="Q6" s="1331"/>
      <c r="R6" s="356"/>
      <c r="S6" s="1336">
        <f>$I6</f>
      </c>
      <c r="T6" s="285" t="s">
        <v>409</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5"/>
      <c r="AU6" s="2246"/>
      <c r="AV6" s="2246"/>
      <c r="AW6" s="2246"/>
      <c r="AX6" s="2246"/>
      <c r="AY6" s="2246"/>
      <c r="AZ6" s="2246"/>
      <c r="BA6" s="2247"/>
      <c r="BB6" s="2245"/>
      <c r="BC6" s="2246"/>
      <c r="BD6" s="2246"/>
      <c r="BE6" s="2246"/>
      <c r="BF6" s="2246"/>
      <c r="BG6" s="2246"/>
      <c r="BH6" s="2246"/>
      <c r="BI6" s="2247"/>
      <c r="BJ6" s="2247"/>
      <c r="BK6" s="1258" t="s">
        <v>410</v>
      </c>
      <c r="BM6" s="500"/>
      <c r="BN6" s="500" t="str">
        <f>IF(T6="","",T6)</f>
        <v>Схема подключения теплопотребляющей установки к коллектору источника тепловой энергии</v>
      </c>
      <c r="BO6" s="500"/>
      <c r="BP6" s="500"/>
      <c r="BQ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5"/>
      <c r="AU7" s="2246"/>
      <c r="AV7" s="2246"/>
      <c r="AW7" s="2246"/>
      <c r="AX7" s="2246"/>
      <c r="AY7" s="2246"/>
      <c r="AZ7" s="2246"/>
      <c r="BA7" s="2247"/>
      <c r="BB7" s="2245"/>
      <c r="BC7" s="2246"/>
      <c r="BD7" s="2246"/>
      <c r="BE7" s="2246"/>
      <c r="BF7" s="2246"/>
      <c r="BG7" s="2246"/>
      <c r="BH7" s="2246"/>
      <c r="BI7" s="2247"/>
      <c r="BJ7" s="2247"/>
      <c r="BK7" s="1258" t="s">
        <v>413</v>
      </c>
      <c r="BM7" s="500"/>
      <c r="BN7" s="500" t="str">
        <f>IF(T7="","",T7)</f>
        <v>Группа потребителей</v>
      </c>
      <c r="BO7" s="500"/>
      <c r="BP7" s="500"/>
      <c r="BQ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751"/>
      <c r="AM8" s="325"/>
      <c r="AN8" s="751"/>
      <c r="AO8" s="1257"/>
      <c r="AP8" s="2602"/>
      <c r="AQ8" s="2107" t="s">
        <v>67</v>
      </c>
      <c r="AR8" s="2602"/>
      <c r="AS8" s="2107" t="s">
        <v>67</v>
      </c>
      <c r="AT8" s="751"/>
      <c r="AU8" s="325"/>
      <c r="AV8" s="751"/>
      <c r="AW8" s="1257"/>
      <c r="AX8" s="2602"/>
      <c r="AY8" s="2107" t="s">
        <v>67</v>
      </c>
      <c r="AZ8" s="2602"/>
      <c r="BA8" s="2107" t="s">
        <v>67</v>
      </c>
      <c r="BB8" s="751"/>
      <c r="BC8" s="325"/>
      <c r="BD8" s="751"/>
      <c r="BE8" s="1257"/>
      <c r="BF8" s="2602"/>
      <c r="BG8" s="2107" t="s">
        <v>67</v>
      </c>
      <c r="BH8" s="2602"/>
      <c r="BI8" s="2107" t="s">
        <v>67</v>
      </c>
      <c r="BJ8" s="325"/>
      <c r="BK8" s="2253" t="s">
        <v>415</v>
      </c>
      <c r="BL8" s="511">
        <f>STRCHECKDATE(V9:BJ9)</f>
      </c>
      <c r="BM8" s="500"/>
      <c r="BN8" s="500" t="str">
        <f>IF(T8="","",T8)</f>
        <v/>
      </c>
      <c r="BO8" s="500"/>
      <c r="BP8" s="500"/>
      <c r="BQ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325"/>
      <c r="BD9" s="325"/>
      <c r="BE9" s="328" t="str">
        <f>BF8&amp;"-"&amp;BH8</f>
        <v>-</v>
      </c>
      <c r="BF9" s="2309"/>
      <c r="BG9" s="2107"/>
      <c r="BH9" s="2309"/>
      <c r="BI9" s="2107"/>
      <c r="BJ9" s="325"/>
      <c r="BK9" s="2254"/>
      <c r="BM9" s="500"/>
      <c r="BN9" s="500" t="str">
        <f>IF(T9="","",T9)</f>
        <v/>
      </c>
      <c r="BO9" s="500"/>
      <c r="BP9" s="500"/>
      <c r="BQ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416</v>
      </c>
      <c r="U10" s="367"/>
      <c r="V10" s="367"/>
      <c r="W10" s="367"/>
      <c r="X10" s="367"/>
      <c r="Y10" s="367"/>
      <c r="Z10" s="367"/>
      <c r="AA10" s="367"/>
      <c r="AB10" s="367"/>
      <c r="AC10" s="367"/>
      <c r="AD10" s="367"/>
      <c r="AE10" s="367"/>
      <c r="AF10" s="367"/>
      <c r="AG10" s="367"/>
      <c r="AH10" s="367"/>
      <c r="AI10" s="367"/>
      <c r="AJ10" s="367"/>
      <c r="AK10" s="367"/>
      <c r="AL10" s="2650"/>
      <c r="AM10" s="2650"/>
      <c r="AN10" s="2650"/>
      <c r="AO10" s="2650"/>
      <c r="AP10" s="2650"/>
      <c r="AQ10" s="2650"/>
      <c r="AR10" s="2650"/>
      <c r="AS10" s="2650"/>
      <c r="AT10" s="2650"/>
      <c r="AU10" s="2650"/>
      <c r="AV10" s="2650"/>
      <c r="AW10" s="2650"/>
      <c r="AX10" s="2650"/>
      <c r="AY10" s="2650"/>
      <c r="AZ10" s="2650"/>
      <c r="BA10" s="2650"/>
      <c r="BB10" s="2650"/>
      <c r="BC10" s="2650"/>
      <c r="BD10" s="2650"/>
      <c r="BE10" s="2650"/>
      <c r="BF10" s="2650"/>
      <c r="BG10" s="2650"/>
      <c r="BH10" s="2650"/>
      <c r="BI10" s="2650"/>
      <c r="BJ10" s="324"/>
      <c r="BK10" s="2255"/>
      <c r="BM10" s="500"/>
      <c r="BN10" s="500" t="str">
        <f>IF(T10="","",T10)</f>
        <v>Добавить вид теплоносителя (параметры теплоносителя)</v>
      </c>
      <c r="BO10" s="500"/>
      <c r="BP10" s="500"/>
      <c r="BQ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417</v>
      </c>
      <c r="U11" s="367"/>
      <c r="V11" s="367"/>
      <c r="W11" s="367"/>
      <c r="X11" s="367"/>
      <c r="Y11" s="367"/>
      <c r="Z11" s="367"/>
      <c r="AA11" s="367"/>
      <c r="AB11" s="367"/>
      <c r="AC11" s="366"/>
      <c r="AD11" s="367"/>
      <c r="AE11" s="367"/>
      <c r="AF11" s="367"/>
      <c r="AG11" s="367"/>
      <c r="AH11" s="367"/>
      <c r="AI11" s="367"/>
      <c r="AJ11" s="367"/>
      <c r="AK11" s="366"/>
      <c r="AL11" s="2650"/>
      <c r="AM11" s="2650"/>
      <c r="AN11" s="2650"/>
      <c r="AO11" s="2650"/>
      <c r="AP11" s="2650"/>
      <c r="AQ11" s="2650"/>
      <c r="AR11" s="2650"/>
      <c r="AS11" s="2651"/>
      <c r="AT11" s="2650"/>
      <c r="AU11" s="2650"/>
      <c r="AV11" s="2650"/>
      <c r="AW11" s="2650"/>
      <c r="AX11" s="2650"/>
      <c r="AY11" s="2650"/>
      <c r="AZ11" s="2650"/>
      <c r="BA11" s="2651"/>
      <c r="BB11" s="2650"/>
      <c r="BC11" s="2650"/>
      <c r="BD11" s="2650"/>
      <c r="BE11" s="2650"/>
      <c r="BF11" s="2650"/>
      <c r="BG11" s="2650"/>
      <c r="BH11" s="2650"/>
      <c r="BI11" s="2651"/>
      <c r="BJ11" s="367"/>
      <c r="BK11" s="303"/>
      <c r="BM11" s="500"/>
      <c r="BN11" s="500" t="str">
        <f>IF(T11="","",T11)</f>
        <v>Добавить группу потребителей</v>
      </c>
      <c r="BO11" s="500"/>
      <c r="BP11" s="500"/>
      <c r="BQ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418</v>
      </c>
      <c r="U12" s="367"/>
      <c r="V12" s="367"/>
      <c r="W12" s="367"/>
      <c r="X12" s="367"/>
      <c r="Y12" s="367"/>
      <c r="Z12" s="367"/>
      <c r="AA12" s="367"/>
      <c r="AB12" s="367"/>
      <c r="AC12" s="366"/>
      <c r="AD12" s="367"/>
      <c r="AE12" s="367"/>
      <c r="AF12" s="367"/>
      <c r="AG12" s="367"/>
      <c r="AH12" s="367"/>
      <c r="AI12" s="367"/>
      <c r="AJ12" s="367"/>
      <c r="AK12" s="366"/>
      <c r="AL12" s="2650"/>
      <c r="AM12" s="2650"/>
      <c r="AN12" s="2650"/>
      <c r="AO12" s="2650"/>
      <c r="AP12" s="2650"/>
      <c r="AQ12" s="2650"/>
      <c r="AR12" s="2650"/>
      <c r="AS12" s="2651"/>
      <c r="AT12" s="2650"/>
      <c r="AU12" s="2650"/>
      <c r="AV12" s="2650"/>
      <c r="AW12" s="2650"/>
      <c r="AX12" s="2650"/>
      <c r="AY12" s="2650"/>
      <c r="AZ12" s="2650"/>
      <c r="BA12" s="2651"/>
      <c r="BB12" s="2650"/>
      <c r="BC12" s="2650"/>
      <c r="BD12" s="2650"/>
      <c r="BE12" s="2650"/>
      <c r="BF12" s="2650"/>
      <c r="BG12" s="2650"/>
      <c r="BH12" s="2650"/>
      <c r="BI12" s="2651"/>
      <c r="BJ12" s="367"/>
      <c r="BK12" s="303"/>
      <c r="BM12" s="500"/>
      <c r="BN12" s="500" t="str">
        <f>IF(T12="","",T12)</f>
        <v>Добавить схему подключения</v>
      </c>
      <c r="BO12" s="500"/>
      <c r="BP12" s="500"/>
      <c r="BQ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D13" s="1320"/>
      <c r="BE13" s="1320"/>
      <c r="BF13" s="1320"/>
      <c r="BG13" s="1320"/>
      <c r="BH13" s="1320"/>
      <c r="BI13" s="1320"/>
      <c r="BJ13" s="1320"/>
      <c r="BK13" s="1320"/>
      <c r="BM13" s="789"/>
      <c r="BN13" s="789" t="str">
        <f>IF(T13="","",T13)</f>
        <v>Добавить источник для дифференциации</v>
      </c>
      <c r="BO13" s="789"/>
      <c r="BP13" s="789"/>
      <c r="BQ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D14" s="1324"/>
      <c r="BE14" s="1324"/>
      <c r="BF14" s="1324"/>
      <c r="BG14" s="1324"/>
      <c r="BH14" s="1324"/>
      <c r="BI14" s="1324"/>
      <c r="BJ14" s="1324"/>
      <c r="BK14" s="1324"/>
      <c r="BM14" s="789"/>
      <c r="BN14" s="789" t="str">
        <f>IF(T14="","",T14)</f>
        <v>Добавить централизованную систему для дифференциации</v>
      </c>
      <c r="BO14" s="789"/>
      <c r="BP14" s="789"/>
      <c r="BQ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D15" s="1324"/>
      <c r="BE15" s="1324"/>
      <c r="BF15" s="1324"/>
      <c r="BG15" s="1324"/>
      <c r="BH15" s="1324"/>
      <c r="BI15" s="1324"/>
      <c r="BJ15" s="1324"/>
      <c r="BK15" s="1324"/>
      <c r="BM15" s="789"/>
      <c r="BN15" s="789" t="str">
        <f>IF(T15="","",T15)</f>
        <v>Добавить территорию для дифференциации</v>
      </c>
      <c r="BO15" s="789"/>
      <c r="BP15" s="789"/>
      <c r="BQ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Q16" s="1155">
        <v>0</v>
      </c>
    </row>
    <row customHeight="1" ht="14.25" hidden="1">
      <c r="AD17" s="1360"/>
      <c r="AE17" s="1360"/>
      <c r="AF17" s="1360"/>
      <c r="AG17" s="1361"/>
      <c r="AH17" s="2267"/>
      <c r="AI17" s="2268" t="s">
        <v>67</v>
      </c>
      <c r="AJ17" s="2267"/>
      <c r="AK17" s="2268" t="s">
        <v>67</v>
      </c>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Q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B18" s="1635"/>
      <c r="BC18" s="1635"/>
      <c r="BD18" s="1635"/>
      <c r="BE18" s="1635"/>
      <c r="BF18" s="1635"/>
      <c r="BG18" s="1635"/>
      <c r="BH18" s="1635"/>
      <c r="BI18" s="1635"/>
      <c r="BQ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B19" s="1635"/>
      <c r="BC19" s="1635"/>
      <c r="BD19" s="1635"/>
      <c r="BE19" s="1635"/>
      <c r="BF19" s="1635"/>
      <c r="BG19" s="1635"/>
      <c r="BH19" s="1635"/>
      <c r="BI19" s="1635"/>
      <c r="BQ19" s="1155">
        <v>0</v>
      </c>
    </row>
    <row s="1366" customFormat="1" customHeight="1" ht="22.5" hidden="1">
      <c r="L20" s="1329"/>
      <c r="M20" s="1362"/>
      <c r="N20" s="1362"/>
      <c r="O20" s="1367" t="s">
        <v>419</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B20" s="1366"/>
      <c r="BC20" s="1366"/>
      <c r="BD20" s="1366"/>
      <c r="BE20" s="1366"/>
      <c r="BF20" s="1367"/>
      <c r="BG20" s="1366"/>
      <c r="BH20" s="1367"/>
      <c r="BI20" s="1366"/>
      <c r="BL20" s="511"/>
      <c r="BM20" s="511"/>
      <c r="BN20" s="511"/>
      <c r="BO20" s="511"/>
      <c r="BP20" s="511"/>
      <c r="BQ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B21" s="1366"/>
      <c r="BC21" s="1366"/>
      <c r="BD21" s="1366"/>
      <c r="BE21" s="1366"/>
      <c r="BF21" s="1366"/>
      <c r="BG21" s="1366"/>
      <c r="BH21" s="1366"/>
      <c r="BI21" s="1366"/>
      <c r="BL21" s="511"/>
      <c r="BM21" s="511"/>
      <c r="BN21" s="511"/>
      <c r="BO21" s="511"/>
      <c r="BP21" s="511"/>
      <c r="BQ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L22" s="1366"/>
      <c r="AM22" s="1366"/>
      <c r="AN22" s="1366"/>
      <c r="AO22" s="1366"/>
      <c r="AP22" s="1366"/>
      <c r="AQ22" s="1370" t="s">
        <v>422</v>
      </c>
      <c r="AR22" s="1366"/>
      <c r="AS22" s="1370" t="s">
        <v>423</v>
      </c>
      <c r="AT22" s="1366"/>
      <c r="AU22" s="1366"/>
      <c r="AV22" s="1366"/>
      <c r="AW22" s="1366"/>
      <c r="AX22" s="1366"/>
      <c r="AY22" s="1370" t="s">
        <v>422</v>
      </c>
      <c r="AZ22" s="1366"/>
      <c r="BA22" s="1370" t="s">
        <v>423</v>
      </c>
      <c r="BB22" s="1366"/>
      <c r="BC22" s="1366"/>
      <c r="BD22" s="1366"/>
      <c r="BE22" s="1366"/>
      <c r="BF22" s="1366"/>
      <c r="BG22" s="1370" t="s">
        <v>422</v>
      </c>
      <c r="BH22" s="1366"/>
      <c r="BI22" s="1370" t="s">
        <v>423</v>
      </c>
      <c r="BL22" s="511"/>
      <c r="BM22" s="511"/>
      <c r="BN22" s="511"/>
      <c r="BO22" s="511"/>
      <c r="BP22" s="511"/>
      <c r="BQ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Q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B24" s="1635"/>
      <c r="BC24" s="1635"/>
      <c r="BD24" s="1635"/>
      <c r="BE24" s="1635"/>
      <c r="BF24" s="1635"/>
      <c r="BG24" s="1635"/>
      <c r="BH24" s="1635"/>
      <c r="BI24" s="1635"/>
      <c r="BQ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B25" s="1635"/>
      <c r="BC25" s="1635"/>
      <c r="BD25" s="1635"/>
      <c r="BE25" s="1635"/>
      <c r="BF25" s="1635"/>
      <c r="BG25" s="1635"/>
      <c r="BH25" s="1635"/>
      <c r="BI25" s="1635"/>
      <c r="BQ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AT26" s="2248"/>
      <c r="AU26" s="2248"/>
      <c r="AV26" s="2248"/>
      <c r="AW26" s="2248"/>
      <c r="AX26" s="2248"/>
      <c r="AY26" s="2248"/>
      <c r="AZ26" s="2248"/>
      <c r="BA26" s="2248"/>
      <c r="BB26" s="2248"/>
      <c r="BC26" s="2248"/>
      <c r="BD26" s="2248"/>
      <c r="BE26" s="2248"/>
      <c r="BF26" s="2248"/>
      <c r="BG26" s="2248"/>
      <c r="BH26" s="2248"/>
      <c r="BI26" s="2248"/>
      <c r="BQ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B27" s="2249"/>
      <c r="BC27" s="2249"/>
      <c r="BD27" s="2249"/>
      <c r="BE27" s="2249"/>
      <c r="BF27" s="2249"/>
      <c r="BG27" s="2249"/>
      <c r="BH27" s="2249"/>
      <c r="BI27" s="2249"/>
      <c r="BQ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509"/>
      <c r="BQ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2251" t="str">
        <f>IF(TITLE_NAME_OR_PR_CHANGE="",IF(TITLE_NAME_OR_PR="","",TITLE_NAME_OR_PR),TITLE_NAME_OR_PR_CHANGE)</f>
        <v/>
      </c>
      <c r="AU29" s="2251"/>
      <c r="AV29" s="2251"/>
      <c r="AW29" s="2251"/>
      <c r="AX29" s="2251"/>
      <c r="AY29" s="2251"/>
      <c r="AZ29" s="2251"/>
      <c r="BA29" s="1635"/>
      <c r="BB29" s="2251" t="str">
        <f>IF(TITLE_NAME_OR_PR_CHANGE="",IF(TITLE_NAME_OR_PR="","",TITLE_NAME_OR_PR),TITLE_NAME_OR_PR_CHANGE)</f>
        <v/>
      </c>
      <c r="BC29" s="2251"/>
      <c r="BD29" s="2251"/>
      <c r="BE29" s="2251"/>
      <c r="BF29" s="2251"/>
      <c r="BG29" s="2251"/>
      <c r="BH29" s="2251"/>
      <c r="BI29" s="1635"/>
      <c r="BJ29" s="326"/>
      <c r="BK29" s="280"/>
      <c r="BL29" s="368"/>
      <c r="BM29" s="368"/>
      <c r="BN29" s="368"/>
      <c r="BO29" s="368"/>
      <c r="BP29" s="368"/>
      <c r="B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2264" t="str">
        <f>IF(TITLE_DATE_PR_CHANGE="",IF(TITLE_DATE_PR="","",TITLE_DATE_PR),TITLE_DATE_PR_CHANGE)</f>
        <v>46296</v>
      </c>
      <c r="AM30" s="2264"/>
      <c r="AN30" s="2264"/>
      <c r="AO30" s="2264"/>
      <c r="AP30" s="2264"/>
      <c r="AQ30" s="2264"/>
      <c r="AR30" s="2264"/>
      <c r="AS30" s="1635"/>
      <c r="AT30" s="2264" t="str">
        <f>IF(TITLE_DATE_PR_CHANGE="",IF(TITLE_DATE_PR="","",TITLE_DATE_PR),TITLE_DATE_PR_CHANGE)</f>
        <v>46296</v>
      </c>
      <c r="AU30" s="2264"/>
      <c r="AV30" s="2264"/>
      <c r="AW30" s="2264"/>
      <c r="AX30" s="2264"/>
      <c r="AY30" s="2264"/>
      <c r="AZ30" s="2264"/>
      <c r="BA30" s="1635"/>
      <c r="BB30" s="2264" t="str">
        <f>IF(TITLE_DATE_PR_CHANGE="",IF(TITLE_DATE_PR="","",TITLE_DATE_PR),TITLE_DATE_PR_CHANGE)</f>
        <v>46296</v>
      </c>
      <c r="BC30" s="2264"/>
      <c r="BD30" s="2264"/>
      <c r="BE30" s="2264"/>
      <c r="BF30" s="2264"/>
      <c r="BG30" s="2264"/>
      <c r="BH30" s="2264"/>
      <c r="BI30" s="1635"/>
      <c r="BJ30" s="326"/>
      <c r="BK30" s="280"/>
      <c r="BL30" s="368"/>
      <c r="BM30" s="368"/>
      <c r="BN30" s="368"/>
      <c r="BO30" s="368"/>
      <c r="BP30" s="368"/>
      <c r="BQ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исх-24968</v>
      </c>
      <c r="W31" s="2251"/>
      <c r="X31" s="2251"/>
      <c r="Y31" s="2251"/>
      <c r="Z31" s="2251"/>
      <c r="AA31" s="2251"/>
      <c r="AB31" s="2251"/>
      <c r="AC31" s="326"/>
      <c r="AD31" s="2251" t="str">
        <f>IF(TITLE_NUMBER_PR_CHANGE="",IF(TITLE_NUMBER_PR="","",TITLE_NUMBER_PR),TITLE_NUMBER_PR_CHANGE)</f>
        <v>исх-24968</v>
      </c>
      <c r="AE31" s="2251"/>
      <c r="AF31" s="2251"/>
      <c r="AG31" s="2251"/>
      <c r="AH31" s="2251"/>
      <c r="AI31" s="2251"/>
      <c r="AJ31" s="2251"/>
      <c r="AK31" s="326"/>
      <c r="AL31" s="2251" t="str">
        <f>IF(TITLE_NUMBER_PR_CHANGE="",IF(TITLE_NUMBER_PR="","",TITLE_NUMBER_PR),TITLE_NUMBER_PR_CHANGE)</f>
        <v>исх-24968</v>
      </c>
      <c r="AM31" s="2251"/>
      <c r="AN31" s="2251"/>
      <c r="AO31" s="2251"/>
      <c r="AP31" s="2251"/>
      <c r="AQ31" s="2251"/>
      <c r="AR31" s="2251"/>
      <c r="AS31" s="1635"/>
      <c r="AT31" s="2251" t="str">
        <f>IF(TITLE_NUMBER_PR_CHANGE="",IF(TITLE_NUMBER_PR="","",TITLE_NUMBER_PR),TITLE_NUMBER_PR_CHANGE)</f>
        <v>исх-24968</v>
      </c>
      <c r="AU31" s="2251"/>
      <c r="AV31" s="2251"/>
      <c r="AW31" s="2251"/>
      <c r="AX31" s="2251"/>
      <c r="AY31" s="2251"/>
      <c r="AZ31" s="2251"/>
      <c r="BA31" s="1635"/>
      <c r="BB31" s="2251" t="str">
        <f>IF(TITLE_NUMBER_PR_CHANGE="",IF(TITLE_NUMBER_PR="","",TITLE_NUMBER_PR),TITLE_NUMBER_PR_CHANGE)</f>
        <v>исх-24968</v>
      </c>
      <c r="BC31" s="2251"/>
      <c r="BD31" s="2251"/>
      <c r="BE31" s="2251"/>
      <c r="BF31" s="2251"/>
      <c r="BG31" s="2251"/>
      <c r="BH31" s="2251"/>
      <c r="BI31" s="1635"/>
      <c r="BJ31" s="326"/>
      <c r="BK31" s="280"/>
      <c r="BL31" s="368"/>
      <c r="BM31" s="368"/>
      <c r="BN31" s="368"/>
      <c r="BO31" s="368"/>
      <c r="BP31" s="368"/>
      <c r="BQ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2251" t="str">
        <f>IF(TITLE_IST_PUB_CHANGE="",IF(TITLE_IST_PUB="","",TITLE_IST_PUB),TITLE_IST_PUB_CHANGE)</f>
        <v/>
      </c>
      <c r="AU32" s="2251"/>
      <c r="AV32" s="2251"/>
      <c r="AW32" s="2251"/>
      <c r="AX32" s="2251"/>
      <c r="AY32" s="2251"/>
      <c r="AZ32" s="2251"/>
      <c r="BA32" s="1635"/>
      <c r="BB32" s="2251" t="str">
        <f>IF(TITLE_IST_PUB_CHANGE="",IF(TITLE_IST_PUB="","",TITLE_IST_PUB),TITLE_IST_PUB_CHANGE)</f>
        <v/>
      </c>
      <c r="BC32" s="2251"/>
      <c r="BD32" s="2251"/>
      <c r="BE32" s="2251"/>
      <c r="BF32" s="2251"/>
      <c r="BG32" s="2251"/>
      <c r="BH32" s="2251"/>
      <c r="BI32" s="1635"/>
      <c r="BJ32" s="326"/>
      <c r="BK32" s="280"/>
      <c r="BL32" s="368"/>
      <c r="BM32" s="368"/>
      <c r="BN32" s="368"/>
      <c r="BO32" s="368"/>
      <c r="BP32" s="368"/>
      <c r="BQ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509"/>
      <c r="BQ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2264" t="str">
        <f>IF(TITLE_DATE_PR_CHANGE="",IF(TITLE_DATE_PR="","",TITLE_DATE_PR),TITLE_DATE_PR_CHANGE)</f>
        <v>46296</v>
      </c>
      <c r="AM34" s="2264"/>
      <c r="AN34" s="2264"/>
      <c r="AO34" s="2264"/>
      <c r="AP34" s="2264"/>
      <c r="AQ34" s="2264"/>
      <c r="AR34" s="2264"/>
      <c r="AS34" s="1635"/>
      <c r="AT34" s="2264" t="str">
        <f>IF(TITLE_DATE_PR_CHANGE="",IF(TITLE_DATE_PR="","",TITLE_DATE_PR),TITLE_DATE_PR_CHANGE)</f>
        <v>46296</v>
      </c>
      <c r="AU34" s="2264"/>
      <c r="AV34" s="2264"/>
      <c r="AW34" s="2264"/>
      <c r="AX34" s="2264"/>
      <c r="AY34" s="2264"/>
      <c r="AZ34" s="2264"/>
      <c r="BA34" s="1635"/>
      <c r="BB34" s="2264" t="str">
        <f>IF(TITLE_DATE_PR_CHANGE="",IF(TITLE_DATE_PR="","",TITLE_DATE_PR),TITLE_DATE_PR_CHANGE)</f>
        <v>46296</v>
      </c>
      <c r="BC34" s="2264"/>
      <c r="BD34" s="2264"/>
      <c r="BE34" s="2264"/>
      <c r="BF34" s="2264"/>
      <c r="BG34" s="2264"/>
      <c r="BH34" s="2264"/>
      <c r="BI34" s="1635"/>
      <c r="BJ34" s="326"/>
      <c r="BK34" s="280"/>
      <c r="BL34" s="368"/>
      <c r="BM34" s="368"/>
      <c r="BN34" s="368"/>
      <c r="BO34" s="368"/>
      <c r="BP34" s="368"/>
      <c r="BQ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исх-24968</v>
      </c>
      <c r="W35" s="2251"/>
      <c r="X35" s="2251"/>
      <c r="Y35" s="2251"/>
      <c r="Z35" s="2251"/>
      <c r="AA35" s="2251"/>
      <c r="AB35" s="2251"/>
      <c r="AC35" s="326"/>
      <c r="AD35" s="2251" t="str">
        <f>IF(TITLE_NUMBER_PR_CHANGE="",IF(TITLE_NUMBER_PR="","",TITLE_NUMBER_PR),TITLE_NUMBER_PR_CHANGE)</f>
        <v>исх-24968</v>
      </c>
      <c r="AE35" s="2251"/>
      <c r="AF35" s="2251"/>
      <c r="AG35" s="2251"/>
      <c r="AH35" s="2251"/>
      <c r="AI35" s="2251"/>
      <c r="AJ35" s="2251"/>
      <c r="AK35" s="326"/>
      <c r="AL35" s="2251" t="str">
        <f>IF(TITLE_NUMBER_PR_CHANGE="",IF(TITLE_NUMBER_PR="","",TITLE_NUMBER_PR),TITLE_NUMBER_PR_CHANGE)</f>
        <v>исх-24968</v>
      </c>
      <c r="AM35" s="2251"/>
      <c r="AN35" s="2251"/>
      <c r="AO35" s="2251"/>
      <c r="AP35" s="2251"/>
      <c r="AQ35" s="2251"/>
      <c r="AR35" s="2251"/>
      <c r="AS35" s="1635"/>
      <c r="AT35" s="2251" t="str">
        <f>IF(TITLE_NUMBER_PR_CHANGE="",IF(TITLE_NUMBER_PR="","",TITLE_NUMBER_PR),TITLE_NUMBER_PR_CHANGE)</f>
        <v>исх-24968</v>
      </c>
      <c r="AU35" s="2251"/>
      <c r="AV35" s="2251"/>
      <c r="AW35" s="2251"/>
      <c r="AX35" s="2251"/>
      <c r="AY35" s="2251"/>
      <c r="AZ35" s="2251"/>
      <c r="BA35" s="1635"/>
      <c r="BB35" s="2251" t="str">
        <f>IF(TITLE_NUMBER_PR_CHANGE="",IF(TITLE_NUMBER_PR="","",TITLE_NUMBER_PR),TITLE_NUMBER_PR_CHANGE)</f>
        <v>исх-24968</v>
      </c>
      <c r="BC35" s="2251"/>
      <c r="BD35" s="2251"/>
      <c r="BE35" s="2251"/>
      <c r="BF35" s="2251"/>
      <c r="BG35" s="2251"/>
      <c r="BH35" s="2251"/>
      <c r="BI35" s="1635"/>
      <c r="BJ35" s="326"/>
      <c r="BK35" s="280"/>
      <c r="BL35" s="368"/>
      <c r="BM35" s="368"/>
      <c r="BN35" s="368"/>
      <c r="BO35" s="368"/>
      <c r="BP35" s="368"/>
      <c r="BQ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L36" s="1635"/>
      <c r="AM36" s="1635"/>
      <c r="AN36" s="1635"/>
      <c r="AO36" s="1635"/>
      <c r="AP36" s="1635"/>
      <c r="AQ36" s="1635"/>
      <c r="AR36" s="1635"/>
      <c r="AS36" s="1642" t="s">
        <v>429</v>
      </c>
      <c r="AT36" s="1635"/>
      <c r="AU36" s="1635"/>
      <c r="AV36" s="1635"/>
      <c r="AW36" s="1635"/>
      <c r="AX36" s="1635"/>
      <c r="AY36" s="1635"/>
      <c r="AZ36" s="1635"/>
      <c r="BA36" s="1642" t="s">
        <v>429</v>
      </c>
      <c r="BB36" s="1635"/>
      <c r="BC36" s="1635"/>
      <c r="BD36" s="1635"/>
      <c r="BE36" s="1635"/>
      <c r="BF36" s="1635"/>
      <c r="BG36" s="1635"/>
      <c r="BH36" s="1635"/>
      <c r="BI36" s="1642" t="s">
        <v>429</v>
      </c>
      <c r="BL36" s="368"/>
      <c r="BM36" s="368"/>
      <c r="BN36" s="368"/>
      <c r="BO36" s="368"/>
      <c r="BP36" s="368"/>
      <c r="BQ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450</v>
      </c>
      <c r="AM37" s="2252"/>
      <c r="AN37" s="2252"/>
      <c r="AO37" s="2252"/>
      <c r="AP37" s="2252"/>
      <c r="AQ37" s="2252"/>
      <c r="AR37" s="2252"/>
      <c r="AS37" s="2252"/>
      <c r="AT37" s="2252" t="s">
        <v>450</v>
      </c>
      <c r="AU37" s="2252"/>
      <c r="AV37" s="2252"/>
      <c r="AW37" s="2252"/>
      <c r="AX37" s="2252"/>
      <c r="AY37" s="2252"/>
      <c r="AZ37" s="2252"/>
      <c r="BA37" s="2252"/>
      <c r="BB37" s="2252" t="s">
        <v>450</v>
      </c>
      <c r="BC37" s="2252"/>
      <c r="BD37" s="2252"/>
      <c r="BE37" s="2252"/>
      <c r="BF37" s="2252"/>
      <c r="BG37" s="2252"/>
      <c r="BH37" s="2252"/>
      <c r="BI37" s="2252"/>
      <c r="BQ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312" t="s">
        <v>305</v>
      </c>
      <c r="AM38" s="2312"/>
      <c r="AN38" s="2312"/>
      <c r="AO38" s="2312"/>
      <c r="AP38" s="2312"/>
      <c r="AQ38" s="2312"/>
      <c r="AR38" s="2312"/>
      <c r="AS38" s="2312"/>
      <c r="AT38" s="2312" t="s">
        <v>305</v>
      </c>
      <c r="AU38" s="2312"/>
      <c r="AV38" s="2312"/>
      <c r="AW38" s="2312"/>
      <c r="AX38" s="2312"/>
      <c r="AY38" s="2312"/>
      <c r="AZ38" s="2312"/>
      <c r="BA38" s="2312"/>
      <c r="BB38" s="2312" t="s">
        <v>305</v>
      </c>
      <c r="BC38" s="2312"/>
      <c r="BD38" s="2312"/>
      <c r="BE38" s="2312"/>
      <c r="BF38" s="2312"/>
      <c r="BG38" s="2312"/>
      <c r="BH38" s="2312"/>
      <c r="BI38" s="2312"/>
      <c r="BJ38" s="2127"/>
      <c r="BK38" s="2127"/>
      <c r="BQ38" s="1155"/>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399" t="s">
        <v>431</v>
      </c>
      <c r="AM39" s="2400"/>
      <c r="AN39" s="2400"/>
      <c r="AO39" s="2400"/>
      <c r="AP39" s="2400"/>
      <c r="AQ39" s="2400"/>
      <c r="AR39" s="2401"/>
      <c r="AS39" s="2277" t="s">
        <v>432</v>
      </c>
      <c r="AT39" s="2399" t="s">
        <v>431</v>
      </c>
      <c r="AU39" s="2400"/>
      <c r="AV39" s="2400"/>
      <c r="AW39" s="2400"/>
      <c r="AX39" s="2400"/>
      <c r="AY39" s="2400"/>
      <c r="AZ39" s="2401"/>
      <c r="BA39" s="2277" t="s">
        <v>432</v>
      </c>
      <c r="BB39" s="2399" t="s">
        <v>431</v>
      </c>
      <c r="BC39" s="2400"/>
      <c r="BD39" s="2400"/>
      <c r="BE39" s="2400"/>
      <c r="BF39" s="2400"/>
      <c r="BG39" s="2400"/>
      <c r="BH39" s="2401"/>
      <c r="BI39" s="2277" t="s">
        <v>432</v>
      </c>
      <c r="BJ39" s="2280" t="s">
        <v>434</v>
      </c>
      <c r="BK39" s="2127"/>
      <c r="BQ39" s="1155">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60" t="s">
        <v>435</v>
      </c>
      <c r="AM40" s="2610" t="s">
        <v>436</v>
      </c>
      <c r="AN40" s="2262" t="s">
        <v>437</v>
      </c>
      <c r="AO40" s="2263"/>
      <c r="AP40" s="2262" t="s">
        <v>451</v>
      </c>
      <c r="AQ40" s="2269"/>
      <c r="AR40" s="2263"/>
      <c r="AS40" s="2278"/>
      <c r="AT40" s="2260" t="s">
        <v>435</v>
      </c>
      <c r="AU40" s="2610" t="s">
        <v>436</v>
      </c>
      <c r="AV40" s="2262" t="s">
        <v>437</v>
      </c>
      <c r="AW40" s="2263"/>
      <c r="AX40" s="2262" t="s">
        <v>451</v>
      </c>
      <c r="AY40" s="2269"/>
      <c r="AZ40" s="2263"/>
      <c r="BA40" s="2278"/>
      <c r="BB40" s="2260" t="s">
        <v>435</v>
      </c>
      <c r="BC40" s="2610" t="s">
        <v>436</v>
      </c>
      <c r="BD40" s="2262" t="s">
        <v>437</v>
      </c>
      <c r="BE40" s="2263"/>
      <c r="BF40" s="2262" t="s">
        <v>451</v>
      </c>
      <c r="BG40" s="2269"/>
      <c r="BH40" s="2263"/>
      <c r="BI40" s="2278"/>
      <c r="BJ40" s="2281"/>
      <c r="BK40" s="2127"/>
      <c r="BQ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61"/>
      <c r="AM41" s="2284"/>
      <c r="AN41" s="2577" t="s">
        <v>446</v>
      </c>
      <c r="AO41" s="2577" t="s">
        <v>447</v>
      </c>
      <c r="AP41" s="2577" t="s">
        <v>448</v>
      </c>
      <c r="AQ41" s="2270" t="s">
        <v>449</v>
      </c>
      <c r="AR41" s="2271"/>
      <c r="AS41" s="2279"/>
      <c r="AT41" s="2261"/>
      <c r="AU41" s="2284"/>
      <c r="AV41" s="2577" t="s">
        <v>446</v>
      </c>
      <c r="AW41" s="2577" t="s">
        <v>447</v>
      </c>
      <c r="AX41" s="2577" t="s">
        <v>448</v>
      </c>
      <c r="AY41" s="2270" t="s">
        <v>449</v>
      </c>
      <c r="AZ41" s="2271"/>
      <c r="BA41" s="2279"/>
      <c r="BB41" s="2261"/>
      <c r="BC41" s="2284"/>
      <c r="BD41" s="2577" t="s">
        <v>446</v>
      </c>
      <c r="BE41" s="2577" t="s">
        <v>447</v>
      </c>
      <c r="BF41" s="2577" t="s">
        <v>448</v>
      </c>
      <c r="BG41" s="2270" t="s">
        <v>449</v>
      </c>
      <c r="BH41" s="2271"/>
      <c r="BI41" s="2279"/>
      <c r="BJ41" s="2282"/>
      <c r="BK41" s="2127"/>
      <c r="BQ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2272">
        <f>OFFSET(AT42,0,-1)+1</f>
        <v>6</v>
      </c>
      <c r="AU42" s="2272"/>
      <c r="AV42" s="2272">
        <f>OFFSET(AV42,0,-1)+1</f>
        <v>1</v>
      </c>
      <c r="AW42" s="2272">
        <f>OFFSET(AW42,0,-1)+1</f>
        <v>2</v>
      </c>
      <c r="AX42" s="2272">
        <f>OFFSET(AX42,0,-1)+1</f>
        <v>3</v>
      </c>
      <c r="AY42" s="2272">
        <f>OFFSET(AY42,0,-1)+1</f>
        <v>4</v>
      </c>
      <c r="AZ42" s="2272"/>
      <c r="BA42" s="2272">
        <f>OFFSET(BA42,0,-2)+1</f>
        <v>5</v>
      </c>
      <c r="BB42" s="2272">
        <f>OFFSET(BB42,0,-1)+1</f>
        <v>6</v>
      </c>
      <c r="BC42" s="2272"/>
      <c r="BD42" s="2272">
        <f>OFFSET(BD42,0,-1)+1</f>
        <v>1</v>
      </c>
      <c r="BE42" s="2272">
        <f>OFFSET(BE42,0,-1)+1</f>
        <v>2</v>
      </c>
      <c r="BF42" s="2272">
        <f>OFFSET(BF42,0,-1)+1</f>
        <v>3</v>
      </c>
      <c r="BG42" s="2272">
        <f>OFFSET(BG42,0,-1)+1</f>
        <v>4</v>
      </c>
      <c r="BH42" s="2272"/>
      <c r="BI42" s="2272">
        <f>OFFSET(BI42,0,-2)+1</f>
        <v>5</v>
      </c>
      <c r="BJ42" s="1245">
        <f>OFFSET(BJ42,0,-1)</f>
        <v>5</v>
      </c>
      <c r="BK42" s="1335">
        <f>OFFSET(BK42,0,-1)+1</f>
        <v>6</v>
      </c>
      <c r="BL42" s="511"/>
      <c r="BM42" s="511"/>
      <c r="BN42" s="511"/>
      <c r="BO42" s="511"/>
      <c r="BP42" s="511"/>
      <c r="BQ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2"/>
      <c r="BC43" s="2243"/>
      <c r="BD43" s="2243"/>
      <c r="BE43" s="2243"/>
      <c r="BF43" s="2243"/>
      <c r="BG43" s="2243"/>
      <c r="BH43" s="2243"/>
      <c r="BI43" s="2244"/>
      <c r="BJ43" s="2244"/>
      <c r="BK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500"/>
      <c r="BN43" s="500" t="str">
        <f>IF(T43="","",T43)</f>
        <v>Наименование тарифа</v>
      </c>
      <c r="BO43" s="500"/>
      <c r="BP43" s="500"/>
      <c r="BQ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2"/>
      <c r="BC44" s="2243"/>
      <c r="BD44" s="2243"/>
      <c r="BE44" s="2243"/>
      <c r="BF44" s="2243"/>
      <c r="BG44" s="2243"/>
      <c r="BH44" s="2243"/>
      <c r="BI44" s="2244"/>
      <c r="BJ44" s="2244"/>
      <c r="BK44" s="1258" t="s">
        <v>403</v>
      </c>
      <c r="BM44" s="500"/>
      <c r="BN44" s="500" t="str">
        <f>IF(T44="","",T44)</f>
        <v>Территория действия тарифа</v>
      </c>
      <c r="BO44" s="500"/>
      <c r="BP44" s="500"/>
      <c r="BQ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2"/>
      <c r="BC45" s="2243"/>
      <c r="BD45" s="2243"/>
      <c r="BE45" s="2243"/>
      <c r="BF45" s="2243"/>
      <c r="BG45" s="2243"/>
      <c r="BH45" s="2243"/>
      <c r="BI45" s="2244"/>
      <c r="BJ45" s="2244"/>
      <c r="BK45" s="1258" t="s">
        <v>405</v>
      </c>
      <c r="BM45" s="500"/>
      <c r="BN45" s="500" t="str">
        <f>IF(T45="","",T45)</f>
        <v>Наименование системы теплоснабжения </v>
      </c>
      <c r="BO45" s="500"/>
      <c r="BP45" s="500"/>
      <c r="BQ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2"/>
      <c r="BC46" s="2243"/>
      <c r="BD46" s="2243"/>
      <c r="BE46" s="2243"/>
      <c r="BF46" s="2243"/>
      <c r="BG46" s="2243"/>
      <c r="BH46" s="2243"/>
      <c r="BI46" s="2244"/>
      <c r="BJ46" s="2244"/>
      <c r="BK46" s="1258" t="s">
        <v>407</v>
      </c>
      <c r="BM46" s="500"/>
      <c r="BN46" s="500" t="str">
        <f>IF(T46="","",T46)</f>
        <v>Источник тепловой энергии  </v>
      </c>
      <c r="BO46" s="500"/>
      <c r="BP46" s="500"/>
      <c r="BQ46" s="1155">
        <v>21</v>
      </c>
    </row>
    <row customHeight="1" ht="49.5">
      <c r="A47" s="1363" t="s">
        <v>163</v>
      </c>
      <c r="B47" s="1363" t="s">
        <v>164</v>
      </c>
      <c r="C47" s="1363" t="s">
        <v>165</v>
      </c>
      <c r="D47" s="1363" t="s">
        <v>166</v>
      </c>
      <c r="E47" s="2259"/>
      <c r="F47" s="2259"/>
      <c r="G47" s="2259"/>
      <c r="H47" s="2259"/>
      <c r="I47" s="2256" t="str">
        <f>S46&amp;".1"</f>
        <v>....1</v>
      </c>
      <c r="J47" s="1363"/>
      <c r="K47" s="1363"/>
      <c r="L47" s="1364" t="s">
        <v>408</v>
      </c>
      <c r="P47" s="2257">
        <v>1</v>
      </c>
      <c r="Q47" s="1331"/>
      <c r="R47" s="356"/>
      <c r="S47" s="1336" t="str">
        <f>$I47</f>
        <v>....1</v>
      </c>
      <c r="T47" s="285" t="s">
        <v>409</v>
      </c>
      <c r="U47" s="300"/>
      <c r="V47" s="2245"/>
      <c r="W47" s="2246"/>
      <c r="X47" s="2246"/>
      <c r="Y47" s="2246"/>
      <c r="Z47" s="2246"/>
      <c r="AA47" s="2246"/>
      <c r="AB47" s="2246"/>
      <c r="AC47" s="2247"/>
      <c r="AD47" s="2245" t="s">
        <v>452</v>
      </c>
      <c r="AE47" s="2246"/>
      <c r="AF47" s="2246"/>
      <c r="AG47" s="2246"/>
      <c r="AH47" s="2246"/>
      <c r="AI47" s="2246"/>
      <c r="AJ47" s="2246"/>
      <c r="AK47" s="2246"/>
      <c r="AL47" s="2245"/>
      <c r="AM47" s="2246"/>
      <c r="AN47" s="2246"/>
      <c r="AO47" s="2246"/>
      <c r="AP47" s="2246"/>
      <c r="AQ47" s="2246"/>
      <c r="AR47" s="2246"/>
      <c r="AS47" s="2247"/>
      <c r="AT47" s="2245"/>
      <c r="AU47" s="2246"/>
      <c r="AV47" s="2246"/>
      <c r="AW47" s="2246"/>
      <c r="AX47" s="2246"/>
      <c r="AY47" s="2246"/>
      <c r="AZ47" s="2246"/>
      <c r="BA47" s="2247"/>
      <c r="BB47" s="2245"/>
      <c r="BC47" s="2246"/>
      <c r="BD47" s="2246"/>
      <c r="BE47" s="2246"/>
      <c r="BF47" s="2246"/>
      <c r="BG47" s="2246"/>
      <c r="BH47" s="2246"/>
      <c r="BI47" s="2247"/>
      <c r="BJ47" s="2247"/>
      <c r="BK47" s="1258" t="s">
        <v>410</v>
      </c>
      <c r="BM47" s="500"/>
      <c r="BN47" s="500" t="str">
        <f>IF(T47="","",T47)</f>
        <v>Схема подключения теплопотребляющей установки к коллектору источника тепловой энергии</v>
      </c>
      <c r="BO47" s="500"/>
      <c r="BP47" s="500"/>
      <c r="BQ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411</v>
      </c>
      <c r="P48" s="2257"/>
      <c r="Q48" s="2257">
        <v>1</v>
      </c>
      <c r="R48" s="357"/>
      <c r="S48" s="1336" t="str">
        <f>$J48</f>
        <v>....1.1</v>
      </c>
      <c r="T48" s="286" t="s">
        <v>412</v>
      </c>
      <c r="U48" s="300"/>
      <c r="V48" s="2245"/>
      <c r="W48" s="2246"/>
      <c r="X48" s="2246"/>
      <c r="Y48" s="2246"/>
      <c r="Z48" s="2246"/>
      <c r="AA48" s="2246"/>
      <c r="AB48" s="2246"/>
      <c r="AC48" s="2247"/>
      <c r="AD48" s="2245" t="s">
        <v>452</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5"/>
      <c r="BC48" s="2246"/>
      <c r="BD48" s="2246"/>
      <c r="BE48" s="2246"/>
      <c r="BF48" s="2246"/>
      <c r="BG48" s="2246"/>
      <c r="BH48" s="2246"/>
      <c r="BI48" s="2247"/>
      <c r="BJ48" s="2247"/>
      <c r="BK48" s="1258" t="s">
        <v>413</v>
      </c>
      <c r="BM48" s="500"/>
      <c r="BN48" s="500" t="str">
        <f>IF(T48="","",T48)</f>
        <v>Группа потребителей</v>
      </c>
      <c r="BO48" s="500"/>
      <c r="BP48" s="500"/>
      <c r="BQ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414</v>
      </c>
      <c r="P49" s="2257"/>
      <c r="Q49" s="2257"/>
      <c r="R49" s="357">
        <v>1</v>
      </c>
      <c r="S49" s="1336" t="str">
        <f>$K49</f>
        <v>....1.1.1</v>
      </c>
      <c r="T49" s="1347" t="s">
        <v>453</v>
      </c>
      <c r="U49" s="300"/>
      <c r="V49" s="751"/>
      <c r="W49" s="325"/>
      <c r="X49" s="751"/>
      <c r="Y49" s="1257"/>
      <c r="Z49" s="2265"/>
      <c r="AA49" s="2107" t="s">
        <v>67</v>
      </c>
      <c r="AB49" s="2265"/>
      <c r="AC49" s="2107" t="s">
        <v>67</v>
      </c>
      <c r="AD49" s="751">
        <v>2624.8</v>
      </c>
      <c r="AE49" s="325"/>
      <c r="AF49" s="751"/>
      <c r="AG49" s="1257"/>
      <c r="AH49" s="2602">
        <v>46388</v>
      </c>
      <c r="AI49" s="2107" t="s">
        <v>67</v>
      </c>
      <c r="AJ49" s="2287">
        <v>46568</v>
      </c>
      <c r="AK49" s="2107" t="s">
        <v>67</v>
      </c>
      <c r="AL49" s="751">
        <v>2915.66</v>
      </c>
      <c r="AM49" s="325"/>
      <c r="AN49" s="751"/>
      <c r="AO49" s="1257"/>
      <c r="AP49" s="2602">
        <v>46569</v>
      </c>
      <c r="AQ49" s="2107" t="s">
        <v>67</v>
      </c>
      <c r="AR49" s="2602">
        <v>46752</v>
      </c>
      <c r="AS49" s="2107" t="s">
        <v>67</v>
      </c>
      <c r="AT49" s="751">
        <v>2915.66</v>
      </c>
      <c r="AU49" s="325"/>
      <c r="AV49" s="751"/>
      <c r="AW49" s="1257"/>
      <c r="AX49" s="2602">
        <v>46753</v>
      </c>
      <c r="AY49" s="2107" t="s">
        <v>67</v>
      </c>
      <c r="AZ49" s="2602">
        <v>46934</v>
      </c>
      <c r="BA49" s="2107" t="s">
        <v>67</v>
      </c>
      <c r="BB49" s="751">
        <v>3234.82</v>
      </c>
      <c r="BC49" s="325"/>
      <c r="BD49" s="751"/>
      <c r="BE49" s="1257"/>
      <c r="BF49" s="2602">
        <v>46935</v>
      </c>
      <c r="BG49" s="2107" t="s">
        <v>67</v>
      </c>
      <c r="BH49" s="2602">
        <v>47118</v>
      </c>
      <c r="BI49" s="2107" t="s">
        <v>67</v>
      </c>
      <c r="BJ49" s="1348"/>
      <c r="BK49" s="2253" t="s">
        <v>415</v>
      </c>
      <c r="BL49" s="511">
        <f>STRCHECKDATE(V50:BJ50)</f>
      </c>
      <c r="BM49" s="500"/>
      <c r="BN49" s="500" t="str">
        <f>IF(T49="","",T49)</f>
        <v>вода</v>
      </c>
      <c r="BO49" s="500"/>
      <c r="BP49" s="500"/>
      <c r="BQ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325"/>
      <c r="AU50" s="325"/>
      <c r="AV50" s="325"/>
      <c r="AW50" s="328" t="str">
        <f>AX49&amp;"-"&amp;AZ49</f>
        <v>46753-46934</v>
      </c>
      <c r="AX50" s="2309"/>
      <c r="AY50" s="2107"/>
      <c r="AZ50" s="2309"/>
      <c r="BA50" s="2107"/>
      <c r="BB50" s="325"/>
      <c r="BC50" s="325"/>
      <c r="BD50" s="325"/>
      <c r="BE50" s="328" t="str">
        <f>BF49&amp;"-"&amp;BH49</f>
        <v>46935-47118</v>
      </c>
      <c r="BF50" s="2309"/>
      <c r="BG50" s="2107"/>
      <c r="BH50" s="2309"/>
      <c r="BI50" s="2107"/>
      <c r="BJ50" s="1349"/>
      <c r="BK50" s="2254"/>
      <c r="BM50" s="500"/>
      <c r="BN50" s="500" t="str">
        <f>IF(T50="","",T50)</f>
        <v/>
      </c>
      <c r="BO50" s="500"/>
      <c r="BP50" s="500"/>
      <c r="BQ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416</v>
      </c>
      <c r="U51" s="367"/>
      <c r="V51" s="367"/>
      <c r="W51" s="367"/>
      <c r="X51" s="367"/>
      <c r="Y51" s="367"/>
      <c r="Z51" s="367"/>
      <c r="AA51" s="367"/>
      <c r="AB51" s="367"/>
      <c r="AC51" s="367"/>
      <c r="AD51" s="367"/>
      <c r="AE51" s="367"/>
      <c r="AF51" s="367"/>
      <c r="AG51" s="367"/>
      <c r="AH51" s="367"/>
      <c r="AI51" s="367"/>
      <c r="AJ51" s="367"/>
      <c r="AK51" s="367"/>
      <c r="AL51" s="2650"/>
      <c r="AM51" s="2650"/>
      <c r="AN51" s="2650"/>
      <c r="AO51" s="2650"/>
      <c r="AP51" s="2650"/>
      <c r="AQ51" s="2650"/>
      <c r="AR51" s="2650"/>
      <c r="AS51" s="2650"/>
      <c r="AT51" s="2650"/>
      <c r="AU51" s="2650"/>
      <c r="AV51" s="2650"/>
      <c r="AW51" s="2650"/>
      <c r="AX51" s="2650"/>
      <c r="AY51" s="2650"/>
      <c r="AZ51" s="2650"/>
      <c r="BA51" s="2650"/>
      <c r="BB51" s="2650"/>
      <c r="BC51" s="2650"/>
      <c r="BD51" s="2650"/>
      <c r="BE51" s="2650"/>
      <c r="BF51" s="2650"/>
      <c r="BG51" s="2650"/>
      <c r="BH51" s="2650"/>
      <c r="BI51" s="2650"/>
      <c r="BJ51" s="324"/>
      <c r="BK51" s="2255"/>
      <c r="BM51" s="500"/>
      <c r="BN51" s="500" t="str">
        <f>IF(T51="","",T51)</f>
        <v>Добавить вид теплоносителя (параметры теплоносителя)</v>
      </c>
      <c r="BO51" s="500"/>
      <c r="BP51" s="500"/>
      <c r="BQ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417</v>
      </c>
      <c r="U52" s="367"/>
      <c r="V52" s="367"/>
      <c r="W52" s="367"/>
      <c r="X52" s="367"/>
      <c r="Y52" s="367"/>
      <c r="Z52" s="367"/>
      <c r="AA52" s="367"/>
      <c r="AB52" s="367"/>
      <c r="AC52" s="366"/>
      <c r="AD52" s="367"/>
      <c r="AE52" s="367"/>
      <c r="AF52" s="367"/>
      <c r="AG52" s="367"/>
      <c r="AH52" s="367"/>
      <c r="AI52" s="367"/>
      <c r="AJ52" s="367"/>
      <c r="AK52" s="366"/>
      <c r="AL52" s="2650"/>
      <c r="AM52" s="2650"/>
      <c r="AN52" s="2650"/>
      <c r="AO52" s="2650"/>
      <c r="AP52" s="2650"/>
      <c r="AQ52" s="2650"/>
      <c r="AR52" s="2650"/>
      <c r="AS52" s="2651"/>
      <c r="AT52" s="2650"/>
      <c r="AU52" s="2650"/>
      <c r="AV52" s="2650"/>
      <c r="AW52" s="2650"/>
      <c r="AX52" s="2650"/>
      <c r="AY52" s="2650"/>
      <c r="AZ52" s="2650"/>
      <c r="BA52" s="2651"/>
      <c r="BB52" s="2650"/>
      <c r="BC52" s="2650"/>
      <c r="BD52" s="2650"/>
      <c r="BE52" s="2650"/>
      <c r="BF52" s="2650"/>
      <c r="BG52" s="2650"/>
      <c r="BH52" s="2650"/>
      <c r="BI52" s="2651"/>
      <c r="BJ52" s="367"/>
      <c r="BK52" s="303"/>
      <c r="BM52" s="500"/>
      <c r="BN52" s="500" t="str">
        <f>IF(T52="","",T52)</f>
        <v>Добавить группу потребителей</v>
      </c>
      <c r="BO52" s="500"/>
      <c r="BP52" s="500"/>
      <c r="BQ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418</v>
      </c>
      <c r="U53" s="367"/>
      <c r="V53" s="367"/>
      <c r="W53" s="367"/>
      <c r="X53" s="367"/>
      <c r="Y53" s="367"/>
      <c r="Z53" s="367"/>
      <c r="AA53" s="367"/>
      <c r="AB53" s="367"/>
      <c r="AC53" s="366"/>
      <c r="AD53" s="367"/>
      <c r="AE53" s="367"/>
      <c r="AF53" s="367"/>
      <c r="AG53" s="367"/>
      <c r="AH53" s="367"/>
      <c r="AI53" s="367"/>
      <c r="AJ53" s="367"/>
      <c r="AK53" s="366"/>
      <c r="AL53" s="2650"/>
      <c r="AM53" s="2650"/>
      <c r="AN53" s="2650"/>
      <c r="AO53" s="2650"/>
      <c r="AP53" s="2650"/>
      <c r="AQ53" s="2650"/>
      <c r="AR53" s="2650"/>
      <c r="AS53" s="2651"/>
      <c r="AT53" s="2650"/>
      <c r="AU53" s="2650"/>
      <c r="AV53" s="2650"/>
      <c r="AW53" s="2650"/>
      <c r="AX53" s="2650"/>
      <c r="AY53" s="2650"/>
      <c r="AZ53" s="2650"/>
      <c r="BA53" s="2651"/>
      <c r="BB53" s="2650"/>
      <c r="BC53" s="2650"/>
      <c r="BD53" s="2650"/>
      <c r="BE53" s="2650"/>
      <c r="BF53" s="2650"/>
      <c r="BG53" s="2650"/>
      <c r="BH53" s="2650"/>
      <c r="BI53" s="2651"/>
      <c r="BJ53" s="367"/>
      <c r="BK53" s="303"/>
      <c r="BM53" s="500"/>
      <c r="BN53" s="500" t="str">
        <f>IF(T53="","",T53)</f>
        <v>Добавить схему подключения</v>
      </c>
      <c r="BO53" s="500"/>
      <c r="BP53" s="500"/>
      <c r="BQ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E54" s="1324"/>
      <c r="BF54" s="1324"/>
      <c r="BG54" s="1324"/>
      <c r="BH54" s="1324"/>
      <c r="BI54" s="1324"/>
      <c r="BJ54" s="1324"/>
      <c r="BK54" s="1324"/>
      <c r="BM54" s="789"/>
      <c r="BN54" s="789" t="str">
        <f>IF(T54="","",T54)</f>
        <v>Добавить источник для дифференциации</v>
      </c>
      <c r="BO54" s="789"/>
      <c r="BP54" s="789"/>
      <c r="BQ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V55" s="1324"/>
      <c r="AW55" s="1324"/>
      <c r="AX55" s="1324"/>
      <c r="AY55" s="1324"/>
      <c r="AZ55" s="1324"/>
      <c r="BA55" s="1324"/>
      <c r="BB55" s="1324"/>
      <c r="BC55" s="1324"/>
      <c r="BD55" s="1324"/>
      <c r="BE55" s="1324"/>
      <c r="BF55" s="1324"/>
      <c r="BG55" s="1324"/>
      <c r="BH55" s="1324"/>
      <c r="BI55" s="1324"/>
      <c r="BJ55" s="1324"/>
      <c r="BK55" s="1324"/>
      <c r="BM55" s="789"/>
      <c r="BN55" s="789" t="str">
        <f>IF(T55="","",T55)</f>
        <v>Добавить централизованную систему для дифференциации</v>
      </c>
      <c r="BO55" s="789"/>
      <c r="BP55" s="789"/>
      <c r="BQ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D56" s="1324"/>
      <c r="BE56" s="1324"/>
      <c r="BF56" s="1324"/>
      <c r="BG56" s="1324"/>
      <c r="BH56" s="1324"/>
      <c r="BI56" s="1324"/>
      <c r="BJ56" s="1324"/>
      <c r="BK56" s="1324"/>
      <c r="BM56" s="500"/>
      <c r="BN56" s="500" t="str">
        <f>IF(T56="","",T56)</f>
        <v>Добавить территорию для дифференциации</v>
      </c>
      <c r="BO56" s="500"/>
      <c r="BP56" s="500"/>
      <c r="BQ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D57" s="1324"/>
      <c r="BE57" s="1324"/>
      <c r="BF57" s="1324"/>
      <c r="BG57" s="1324"/>
      <c r="BH57" s="1324"/>
      <c r="BI57" s="1324"/>
      <c r="BJ57" s="1324"/>
      <c r="BK57" s="1324"/>
      <c r="BM57" s="789"/>
      <c r="BN57" s="789" t="str">
        <f>IF(T57="","",T57)</f>
        <v>Добавить наименование тарифа</v>
      </c>
      <c r="BO57" s="789"/>
      <c r="BP57" s="789"/>
      <c r="BQ57" s="518">
        <v>1</v>
      </c>
    </row>
    <row customHeight="1" ht="11.549999999999999">
      <c r="M58" s="1160"/>
      <c r="N58" s="1160"/>
      <c r="O58" s="537"/>
      <c r="P58" s="1155"/>
      <c r="Q58" s="1155"/>
      <c r="R58" s="1155"/>
      <c r="S58" s="1155"/>
      <c r="AL58" s="1635"/>
      <c r="AM58" s="1635"/>
      <c r="AN58" s="1635"/>
      <c r="AO58" s="1635"/>
      <c r="AP58" s="1635"/>
      <c r="AQ58" s="1635"/>
      <c r="AR58" s="1635"/>
      <c r="AS58" s="1635"/>
      <c r="AT58" s="1635"/>
      <c r="AU58" s="1635"/>
      <c r="AV58" s="1635"/>
      <c r="AW58" s="1635"/>
      <c r="AX58" s="1635"/>
      <c r="AY58" s="1635"/>
      <c r="AZ58" s="1635"/>
      <c r="BA58" s="1635"/>
      <c r="BB58" s="1635"/>
      <c r="BC58" s="1635"/>
      <c r="BD58" s="1635"/>
      <c r="BE58" s="1635"/>
      <c r="BF58" s="1635"/>
      <c r="BG58" s="1635"/>
      <c r="BH58" s="1635"/>
      <c r="BI58" s="1635"/>
      <c r="BL58" s="1155"/>
      <c r="BM58" s="1155"/>
      <c r="BN58" s="1155"/>
      <c r="BO58" s="1155"/>
      <c r="BP58" s="1155"/>
      <c r="BQ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385"/>
      <c r="AU59" s="2385"/>
      <c r="AV59" s="2385"/>
      <c r="AW59" s="2385"/>
      <c r="AX59" s="2385"/>
      <c r="AY59" s="2385"/>
      <c r="AZ59" s="2385"/>
      <c r="BA59" s="2385"/>
      <c r="BB59" s="2385"/>
      <c r="BC59" s="2385"/>
      <c r="BD59" s="2385"/>
      <c r="BE59" s="2385"/>
      <c r="BF59" s="2385"/>
      <c r="BG59" s="2385"/>
      <c r="BH59" s="2385"/>
      <c r="BI59" s="2385"/>
      <c r="BJ59" s="2285"/>
      <c r="BK59" s="2285"/>
      <c r="BQ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385"/>
      <c r="AU60" s="2385"/>
      <c r="AV60" s="2385"/>
      <c r="AW60" s="2385"/>
      <c r="AX60" s="2385"/>
      <c r="AY60" s="2385"/>
      <c r="AZ60" s="2385"/>
      <c r="BA60" s="2385"/>
      <c r="BB60" s="2385"/>
      <c r="BC60" s="2385"/>
      <c r="BD60" s="2385"/>
      <c r="BE60" s="2385"/>
      <c r="BF60" s="2385"/>
      <c r="BG60" s="2385"/>
      <c r="BH60" s="2385"/>
      <c r="BI60" s="2385"/>
      <c r="BJ60" s="2285"/>
      <c r="BK60" s="2285"/>
      <c r="BQ60" s="1155">
        <v>62</v>
      </c>
    </row>
    <row customHeight="1" ht="14.699999999999998">
      <c r="O61" s="537"/>
      <c r="AL61" s="1635"/>
      <c r="AM61" s="1635"/>
      <c r="AN61" s="1635"/>
      <c r="AO61" s="1635"/>
      <c r="AP61" s="1635"/>
      <c r="AQ61" s="1635"/>
      <c r="AR61" s="1635"/>
      <c r="AS61" s="1635"/>
      <c r="AT61" s="1635"/>
      <c r="AU61" s="1635"/>
      <c r="AV61" s="1635"/>
      <c r="AW61" s="1635"/>
      <c r="AX61" s="1635"/>
      <c r="AY61" s="1635"/>
      <c r="AZ61" s="1635"/>
      <c r="BA61" s="1635"/>
      <c r="BB61" s="1635"/>
      <c r="BC61" s="1635"/>
      <c r="BD61" s="1635"/>
      <c r="BE61" s="1635"/>
      <c r="BF61" s="1635"/>
      <c r="BG61" s="1635"/>
      <c r="BH61" s="1635"/>
      <c r="BI61" s="1635"/>
      <c r="BQ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385"/>
      <c r="AM62" s="2385"/>
      <c r="AN62" s="2385"/>
      <c r="AO62" s="2385"/>
      <c r="AP62" s="2385"/>
      <c r="AQ62" s="2385"/>
      <c r="AR62" s="2385"/>
      <c r="AS62" s="2385"/>
      <c r="AT62" s="2385"/>
      <c r="AU62" s="2385"/>
      <c r="AV62" s="2385"/>
      <c r="AW62" s="2385"/>
      <c r="AX62" s="2385"/>
      <c r="AY62" s="2385"/>
      <c r="AZ62" s="2385"/>
      <c r="BA62" s="2385"/>
      <c r="BB62" s="2385"/>
      <c r="BC62" s="2385"/>
      <c r="BD62" s="2385"/>
      <c r="BE62" s="2385"/>
      <c r="BF62" s="2385"/>
      <c r="BG62" s="2385"/>
      <c r="BH62" s="2385"/>
      <c r="BI62" s="2385"/>
      <c r="BJ62" s="2285"/>
      <c r="BK62" s="2285"/>
      <c r="BQ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385"/>
      <c r="BC63" s="2385"/>
      <c r="BD63" s="2385"/>
      <c r="BE63" s="2385"/>
      <c r="BF63" s="2385"/>
      <c r="BG63" s="2385"/>
      <c r="BH63" s="2385"/>
      <c r="BI63" s="2385"/>
      <c r="BJ63" s="2285"/>
      <c r="BK63" s="2285"/>
      <c r="BQ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385"/>
      <c r="BC64" s="2385"/>
      <c r="BD64" s="2385"/>
      <c r="BE64" s="2385"/>
      <c r="BF64" s="2385"/>
      <c r="BG64" s="2385"/>
      <c r="BH64" s="2385"/>
      <c r="BI64" s="2385"/>
      <c r="BJ64" s="2285"/>
      <c r="BK64" s="2285"/>
      <c r="BQ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635">
        <v>0</v>
      </c>
      <c r="AM65" s="1635">
        <v>0</v>
      </c>
      <c r="AN65" s="1635">
        <v>0</v>
      </c>
      <c r="AO65" s="1635">
        <v>0</v>
      </c>
      <c r="AP65" s="1635">
        <v>0</v>
      </c>
      <c r="AQ65" s="1635">
        <v>0</v>
      </c>
      <c r="AR65" s="1635">
        <v>0</v>
      </c>
      <c r="AS65" s="1635">
        <v>0</v>
      </c>
      <c r="AT65" s="1635">
        <v>0</v>
      </c>
      <c r="AU65" s="1635">
        <v>0</v>
      </c>
      <c r="AV65" s="1635">
        <v>0</v>
      </c>
      <c r="AW65" s="1635">
        <v>0</v>
      </c>
      <c r="AX65" s="1635">
        <v>0</v>
      </c>
      <c r="AY65" s="1635">
        <v>0</v>
      </c>
      <c r="AZ65" s="1635">
        <v>0</v>
      </c>
      <c r="BA65" s="1635">
        <v>0</v>
      </c>
      <c r="BB65" s="1635">
        <v>0</v>
      </c>
      <c r="BC65" s="1635">
        <v>0</v>
      </c>
      <c r="BD65" s="1635">
        <v>0</v>
      </c>
      <c r="BE65" s="1635">
        <v>0</v>
      </c>
      <c r="BF65" s="1635">
        <v>0</v>
      </c>
      <c r="BG65" s="1635">
        <v>0</v>
      </c>
      <c r="BH65" s="1635">
        <v>0</v>
      </c>
      <c r="BI65" s="1635">
        <v>0</v>
      </c>
      <c r="BJ65" s="1155">
        <v>4</v>
      </c>
      <c r="BK65" s="1155">
        <v>115</v>
      </c>
      <c r="BL65" s="511">
        <v>10</v>
      </c>
      <c r="BM65" s="511">
        <v>10</v>
      </c>
      <c r="BN65" s="511">
        <v>10</v>
      </c>
      <c r="BO65" s="511">
        <v>10</v>
      </c>
      <c r="BP65" s="511">
        <v>10</v>
      </c>
      <c r="BQ65" s="1155">
        <v>23</v>
      </c>
    </row>
  </sheetData>
  <sheetProtection formatColumns="0" formatRows="0" autoFilter="0" sort="0" insertRows="0" insertColumns="1" deleteRows="0" deleteColumns="0"/>
  <mergeCells count="181">
    <mergeCell ref="T63:BK63"/>
    <mergeCell ref="T64:BK64"/>
    <mergeCell ref="T62:BK62"/>
    <mergeCell ref="BK49:BK51"/>
    <mergeCell ref="T59:BK59"/>
    <mergeCell ref="T60:BK60"/>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V47:AC47"/>
    <mergeCell ref="AD47:BJ47"/>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K8:BK10"/>
    <mergeCell ref="AH17:AH18"/>
    <mergeCell ref="AI17:AI18"/>
    <mergeCell ref="AJ17:AJ18"/>
    <mergeCell ref="AK17:AK18"/>
    <mergeCell ref="AH8:AH9"/>
    <mergeCell ref="AI8:AI9"/>
    <mergeCell ref="AJ8:AJ9"/>
    <mergeCell ref="AK8:AK9"/>
    <mergeCell ref="V7:AC7"/>
    <mergeCell ref="AD7:BJ7"/>
    <mergeCell ref="V2:AC2"/>
    <mergeCell ref="AD2:BJ2"/>
    <mergeCell ref="V3:AC3"/>
    <mergeCell ref="AD3:BJ3"/>
    <mergeCell ref="V4:AC4"/>
    <mergeCell ref="AD4:BJ4"/>
    <mergeCell ref="V5:AC5"/>
    <mergeCell ref="AD5:BJ5"/>
    <mergeCell ref="V6:AC6"/>
    <mergeCell ref="AD6:BJ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I327729 AK393265:BI393265 AK49 AQ49 AS49 AY49 BA49 BG49 BI49 AK524337:BI524337 AK8 AQ8 AS8 AY8 BA8 BG8 BI8 AK589873:BI589873 AK655409:BI655409 AK17 AK720945:BI720945 AK786481:BI786481 AK852017:BI852017 AK917553:BI917553 AK983089:BI983089 AK65585:BI65585 AK131121:BI131121 AI49 AK458801:BI458801 AI8 AC8 AA8 AI17 AK196657:BI196657 AA49 AC49 AK262193:BI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E07F8E-B833-41A4-C1F6-0.17EBF9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408</v>
      </c>
      <c r="M6" s="1635"/>
      <c r="P6" s="2257">
        <v>1</v>
      </c>
      <c r="Q6" s="1954"/>
      <c r="R6" s="356"/>
      <c r="S6" s="1958">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411</v>
      </c>
      <c r="M7" s="1635"/>
      <c r="N7" s="1631"/>
      <c r="P7" s="2257"/>
      <c r="Q7" s="2257">
        <v>1</v>
      </c>
      <c r="R7" s="357"/>
      <c r="S7" s="1958">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414</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415</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416</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417</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418</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46296</v>
      </c>
      <c r="W30" s="2264"/>
      <c r="X30" s="2264"/>
      <c r="Y30" s="2264"/>
      <c r="Z30" s="2264"/>
      <c r="AA30" s="2264"/>
      <c r="AB30" s="2264"/>
      <c r="AC30" s="1635"/>
      <c r="AD30" s="2264" t="str">
        <f>IF(TITLE_DATE_PR_CHANGE="",IF(TITLE_DATE_PR="","",TITLE_DATE_PR),TITLE_DATE_PR_CHANGE)</f>
        <v>46296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исх-24968</v>
      </c>
      <c r="W31" s="2251"/>
      <c r="X31" s="2251"/>
      <c r="Y31" s="2251"/>
      <c r="Z31" s="2251"/>
      <c r="AA31" s="2251"/>
      <c r="AB31" s="2251"/>
      <c r="AC31" s="1635"/>
      <c r="AD31" s="2251" t="str">
        <f>IF(TITLE_NUMBER_PR_CHANGE="",IF(TITLE_NUMBER_PR="","",TITLE_NUMBER_PR),TITLE_NUMBER_PR_CHANGE)</f>
        <v>исх-24968</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46296</v>
      </c>
      <c r="W34" s="2264"/>
      <c r="X34" s="2264"/>
      <c r="Y34" s="2264"/>
      <c r="Z34" s="2264"/>
      <c r="AA34" s="2264"/>
      <c r="AB34" s="2264"/>
      <c r="AC34" s="1635"/>
      <c r="AD34" s="2264" t="str">
        <f>IF(TITLE_DATE_PR_CHANGE="",IF(TITLE_DATE_PR="","",TITLE_DATE_PR),TITLE_DATE_PR_CHANGE)</f>
        <v>46296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исх-24968</v>
      </c>
      <c r="W35" s="2251"/>
      <c r="X35" s="2251"/>
      <c r="Y35" s="2251"/>
      <c r="Z35" s="2251"/>
      <c r="AA35" s="2251"/>
      <c r="AB35" s="2251"/>
      <c r="AC35" s="1635"/>
      <c r="AD35" s="2251" t="str">
        <f>IF(TITLE_NUMBER_PR_CHANGE="",IF(TITLE_NUMBER_PR="","",TITLE_NUMBER_PR),TITLE_NUMBER_PR_CHANGE)</f>
        <v>исх-24968</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631">
        <v>14</v>
      </c>
    </row>
    <row customHeight="1" ht="14.699999999999998">
      <c r="Q39" s="376"/>
      <c r="R39" s="376"/>
      <c r="S39" s="2273" t="s">
        <v>89</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136</v>
      </c>
      <c r="C41" s="1266" t="s">
        <v>137</v>
      </c>
      <c r="D41" s="1266" t="s">
        <v>138</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217</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217</v>
      </c>
      <c r="B44" s="1267" t="s">
        <v>218</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1624"/>
      <c r="AP44" s="1624" t="str">
        <f>IF(T44="","",T44)</f>
        <v>Территория действия тарифа</v>
      </c>
      <c r="AQ44" s="1624"/>
      <c r="AR44" s="1624"/>
      <c r="AS44" s="1631">
        <v>21</v>
      </c>
    </row>
    <row customHeight="1" ht="24">
      <c r="A45" s="1267" t="s">
        <v>217</v>
      </c>
      <c r="B45" s="1267" t="s">
        <v>218</v>
      </c>
      <c r="C45" s="1267" t="s">
        <v>219</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1624"/>
      <c r="AP45" s="1624" t="str">
        <f>IF(T45="","",T45)</f>
        <v>Наименование системы теплоснабжения </v>
      </c>
      <c r="AQ45" s="1624"/>
      <c r="AR45" s="1624"/>
      <c r="AS45" s="1631">
        <v>23</v>
      </c>
    </row>
    <row customHeight="1" ht="22.049999999999997">
      <c r="A46" s="1267" t="s">
        <v>217</v>
      </c>
      <c r="B46" s="1267" t="s">
        <v>218</v>
      </c>
      <c r="C46" s="1267" t="s">
        <v>219</v>
      </c>
      <c r="D46" s="1267" t="s">
        <v>220</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1624"/>
      <c r="AP46" s="1624" t="str">
        <f>IF(T46="","",T46)</f>
        <v>Источник тепловой энергии  </v>
      </c>
      <c r="AQ46" s="1624"/>
      <c r="AR46" s="1624"/>
      <c r="AS46" s="1631">
        <v>21</v>
      </c>
    </row>
    <row customHeight="1" ht="49.5">
      <c r="A47" s="1267" t="s">
        <v>217</v>
      </c>
      <c r="B47" s="1267" t="s">
        <v>218</v>
      </c>
      <c r="C47" s="1267" t="s">
        <v>219</v>
      </c>
      <c r="D47" s="1267" t="s">
        <v>220</v>
      </c>
      <c r="E47" s="2290"/>
      <c r="F47" s="2290"/>
      <c r="G47" s="2290"/>
      <c r="H47" s="2290"/>
      <c r="I47" s="2127" t="str">
        <f>S46&amp;".1"</f>
        <v>....1</v>
      </c>
      <c r="J47" s="1267"/>
      <c r="K47" s="1267"/>
      <c r="L47" s="1310" t="s">
        <v>408</v>
      </c>
      <c r="P47" s="2257">
        <v>1</v>
      </c>
      <c r="Q47" s="1954"/>
      <c r="R47" s="356"/>
      <c r="S47" s="1958"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217</v>
      </c>
      <c r="B48" s="1267" t="s">
        <v>218</v>
      </c>
      <c r="C48" s="1267" t="s">
        <v>219</v>
      </c>
      <c r="D48" s="1267" t="s">
        <v>220</v>
      </c>
      <c r="E48" s="2290"/>
      <c r="F48" s="2290"/>
      <c r="G48" s="2290"/>
      <c r="H48" s="2290"/>
      <c r="I48" s="2101"/>
      <c r="J48" s="2127" t="str">
        <f>I47&amp;".1"</f>
        <v>....1.1</v>
      </c>
      <c r="K48" s="1267"/>
      <c r="L48" s="1310" t="s">
        <v>411</v>
      </c>
      <c r="P48" s="2257"/>
      <c r="Q48" s="2257">
        <v>1</v>
      </c>
      <c r="R48" s="357"/>
      <c r="S48" s="1958"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1624"/>
      <c r="AP48" s="1624" t="str">
        <f>IF(T48="","",T48)</f>
        <v>Группа потребителей</v>
      </c>
      <c r="AQ48" s="1624"/>
      <c r="AR48" s="1624"/>
      <c r="AS48" s="1631">
        <v>21</v>
      </c>
    </row>
    <row customHeight="1" ht="22.049999999999997">
      <c r="A49" s="1267" t="s">
        <v>217</v>
      </c>
      <c r="B49" s="1267" t="s">
        <v>218</v>
      </c>
      <c r="C49" s="1267" t="s">
        <v>219</v>
      </c>
      <c r="D49" s="1267" t="s">
        <v>220</v>
      </c>
      <c r="E49" s="2290"/>
      <c r="F49" s="2290"/>
      <c r="G49" s="2290"/>
      <c r="H49" s="2290"/>
      <c r="I49" s="2101"/>
      <c r="J49" s="2101"/>
      <c r="K49" s="2127" t="str">
        <f>J48&amp;".1"</f>
        <v>....1.1.1</v>
      </c>
      <c r="L49" s="1310" t="s">
        <v>414</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415</v>
      </c>
      <c r="AN49" s="1636">
        <f>STRCHECKDATE(V50:AL50)</f>
      </c>
      <c r="AO49" s="1624"/>
      <c r="AP49" s="1624" t="str">
        <f>IF(T49="","",T49)</f>
        <v/>
      </c>
      <c r="AQ49" s="1624"/>
      <c r="AR49" s="1624"/>
      <c r="AS49" s="1631">
        <v>21</v>
      </c>
    </row>
    <row customHeight="1" ht="1.05">
      <c r="A50" s="1267" t="s">
        <v>217</v>
      </c>
      <c r="B50" s="1267" t="s">
        <v>218</v>
      </c>
      <c r="C50" s="1267" t="s">
        <v>219</v>
      </c>
      <c r="D50" s="1267" t="s">
        <v>220</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217</v>
      </c>
      <c r="B51" s="1267" t="s">
        <v>218</v>
      </c>
      <c r="C51" s="1267" t="s">
        <v>219</v>
      </c>
      <c r="D51" s="1267" t="s">
        <v>220</v>
      </c>
      <c r="E51" s="2290"/>
      <c r="F51" s="2290"/>
      <c r="G51" s="2290"/>
      <c r="H51" s="2290"/>
      <c r="I51" s="2101"/>
      <c r="J51" s="2127"/>
      <c r="K51" s="1267"/>
      <c r="L51" s="1310"/>
      <c r="P51" s="2257"/>
      <c r="Q51" s="2257"/>
      <c r="R51" s="356"/>
      <c r="S51" s="1278"/>
      <c r="T51" s="288" t="s">
        <v>416</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217</v>
      </c>
      <c r="B52" s="1267" t="s">
        <v>218</v>
      </c>
      <c r="C52" s="1267" t="s">
        <v>219</v>
      </c>
      <c r="D52" s="1267" t="s">
        <v>220</v>
      </c>
      <c r="E52" s="2290"/>
      <c r="F52" s="2290"/>
      <c r="G52" s="2290"/>
      <c r="H52" s="2290"/>
      <c r="I52" s="2127"/>
      <c r="J52" s="1267"/>
      <c r="K52" s="1267"/>
      <c r="L52" s="1310"/>
      <c r="P52" s="2257"/>
      <c r="Q52" s="1954"/>
      <c r="R52" s="356"/>
      <c r="S52" s="1278"/>
      <c r="T52" s="287" t="s">
        <v>417</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217</v>
      </c>
      <c r="B53" s="1267" t="s">
        <v>218</v>
      </c>
      <c r="C53" s="1267" t="s">
        <v>219</v>
      </c>
      <c r="D53" s="1267" t="s">
        <v>220</v>
      </c>
      <c r="E53" s="2290"/>
      <c r="F53" s="2290"/>
      <c r="G53" s="2290"/>
      <c r="H53" s="2289"/>
      <c r="I53" s="1267"/>
      <c r="J53" s="1267"/>
      <c r="K53" s="1267"/>
      <c r="L53" s="1310"/>
      <c r="M53" s="1610"/>
      <c r="N53" s="1610"/>
      <c r="O53" s="1635"/>
      <c r="P53" s="360"/>
      <c r="Q53" s="375"/>
      <c r="R53" s="355"/>
      <c r="S53" s="1278"/>
      <c r="T53" s="365" t="s">
        <v>418</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217</v>
      </c>
      <c r="B54" s="1375" t="s">
        <v>218</v>
      </c>
      <c r="C54" s="1375" t="s">
        <v>219</v>
      </c>
      <c r="D54" s="1374"/>
      <c r="E54" s="2290"/>
      <c r="F54" s="2290"/>
      <c r="G54" s="2289"/>
      <c r="H54" s="1374"/>
      <c r="I54" s="1374"/>
      <c r="J54" s="1374"/>
      <c r="K54" s="1374"/>
      <c r="L54" s="1377"/>
      <c r="M54" s="1378"/>
      <c r="N54" s="1378"/>
      <c r="O54" s="351"/>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217</v>
      </c>
      <c r="B55" s="1375" t="s">
        <v>218</v>
      </c>
      <c r="C55" s="1374"/>
      <c r="D55" s="1374"/>
      <c r="E55" s="2290"/>
      <c r="F55" s="2289"/>
      <c r="G55" s="1374"/>
      <c r="H55" s="1374"/>
      <c r="I55" s="1374"/>
      <c r="J55" s="1374"/>
      <c r="K55" s="1374"/>
      <c r="L55" s="1377"/>
      <c r="M55" s="1379"/>
      <c r="N55" s="1379"/>
      <c r="O55" s="35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217</v>
      </c>
      <c r="B56" s="1375"/>
      <c r="C56" s="1375"/>
      <c r="D56" s="1375"/>
      <c r="E56" s="2289"/>
      <c r="F56" s="1375"/>
      <c r="G56" s="1375"/>
      <c r="H56" s="1375"/>
      <c r="I56" s="1375"/>
      <c r="J56" s="1375"/>
      <c r="K56" s="1375"/>
      <c r="L56" s="1381"/>
      <c r="M56" s="1379"/>
      <c r="N56" s="1379"/>
      <c r="O56" s="351"/>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0151A1-3578-4799-9EFA-0.1072DD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408</v>
      </c>
      <c r="M6" s="1635"/>
      <c r="P6" s="2257">
        <v>1</v>
      </c>
      <c r="Q6" s="1954"/>
      <c r="R6" s="356"/>
      <c r="S6" s="1958">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411</v>
      </c>
      <c r="M7" s="1635"/>
      <c r="N7" s="1631"/>
      <c r="P7" s="2257"/>
      <c r="Q7" s="2257">
        <v>1</v>
      </c>
      <c r="R7" s="357"/>
      <c r="S7" s="1958">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414</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415</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416</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417</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418</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46296</v>
      </c>
      <c r="W30" s="2264"/>
      <c r="X30" s="2264"/>
      <c r="Y30" s="2264"/>
      <c r="Z30" s="2264"/>
      <c r="AA30" s="2264"/>
      <c r="AB30" s="2264"/>
      <c r="AC30" s="1635"/>
      <c r="AD30" s="2264" t="str">
        <f>IF(TITLE_DATE_PR_CHANGE="",IF(TITLE_DATE_PR="","",TITLE_DATE_PR),TITLE_DATE_PR_CHANGE)</f>
        <v>46296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исх-24968</v>
      </c>
      <c r="W31" s="2251"/>
      <c r="X31" s="2251"/>
      <c r="Y31" s="2251"/>
      <c r="Z31" s="2251"/>
      <c r="AA31" s="2251"/>
      <c r="AB31" s="2251"/>
      <c r="AC31" s="1635"/>
      <c r="AD31" s="2251" t="str">
        <f>IF(TITLE_NUMBER_PR_CHANGE="",IF(TITLE_NUMBER_PR="","",TITLE_NUMBER_PR),TITLE_NUMBER_PR_CHANGE)</f>
        <v>исх-24968</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46296</v>
      </c>
      <c r="W34" s="2264"/>
      <c r="X34" s="2264"/>
      <c r="Y34" s="2264"/>
      <c r="Z34" s="2264"/>
      <c r="AA34" s="2264"/>
      <c r="AB34" s="2264"/>
      <c r="AC34" s="1635"/>
      <c r="AD34" s="2264" t="str">
        <f>IF(TITLE_DATE_PR_CHANGE="",IF(TITLE_DATE_PR="","",TITLE_DATE_PR),TITLE_DATE_PR_CHANGE)</f>
        <v>46296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исх-24968</v>
      </c>
      <c r="W35" s="2251"/>
      <c r="X35" s="2251"/>
      <c r="Y35" s="2251"/>
      <c r="Z35" s="2251"/>
      <c r="AA35" s="2251"/>
      <c r="AB35" s="2251"/>
      <c r="AC35" s="1635"/>
      <c r="AD35" s="2251" t="str">
        <f>IF(TITLE_NUMBER_PR_CHANGE="",IF(TITLE_NUMBER_PR="","",TITLE_NUMBER_PR),TITLE_NUMBER_PR_CHANGE)</f>
        <v>исх-24968</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631">
        <v>14</v>
      </c>
    </row>
    <row customHeight="1" ht="14.699999999999998">
      <c r="Q39" s="376"/>
      <c r="R39" s="376"/>
      <c r="S39" s="2273" t="s">
        <v>89</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136</v>
      </c>
      <c r="C41" s="1266" t="s">
        <v>137</v>
      </c>
      <c r="D41" s="1266" t="s">
        <v>138</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217</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217</v>
      </c>
      <c r="B44" s="1267" t="s">
        <v>218</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1624"/>
      <c r="AP44" s="1624" t="str">
        <f>IF(T44="","",T44)</f>
        <v>Территория действия тарифа</v>
      </c>
      <c r="AQ44" s="1624"/>
      <c r="AR44" s="1624"/>
      <c r="AS44" s="1631">
        <v>21</v>
      </c>
    </row>
    <row customHeight="1" ht="24">
      <c r="A45" s="1267" t="s">
        <v>217</v>
      </c>
      <c r="B45" s="1267" t="s">
        <v>218</v>
      </c>
      <c r="C45" s="1267" t="s">
        <v>219</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1624"/>
      <c r="AP45" s="1624" t="str">
        <f>IF(T45="","",T45)</f>
        <v>Наименование системы теплоснабжения </v>
      </c>
      <c r="AQ45" s="1624"/>
      <c r="AR45" s="1624"/>
      <c r="AS45" s="1631">
        <v>23</v>
      </c>
    </row>
    <row customHeight="1" ht="22.049999999999997">
      <c r="A46" s="1267" t="s">
        <v>217</v>
      </c>
      <c r="B46" s="1267" t="s">
        <v>218</v>
      </c>
      <c r="C46" s="1267" t="s">
        <v>219</v>
      </c>
      <c r="D46" s="1267" t="s">
        <v>220</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1624"/>
      <c r="AP46" s="1624" t="str">
        <f>IF(T46="","",T46)</f>
        <v>Источник тепловой энергии  </v>
      </c>
      <c r="AQ46" s="1624"/>
      <c r="AR46" s="1624"/>
      <c r="AS46" s="1631">
        <v>21</v>
      </c>
    </row>
    <row customHeight="1" ht="49.5">
      <c r="A47" s="1267" t="s">
        <v>217</v>
      </c>
      <c r="B47" s="1267" t="s">
        <v>218</v>
      </c>
      <c r="C47" s="1267" t="s">
        <v>219</v>
      </c>
      <c r="D47" s="1267" t="s">
        <v>220</v>
      </c>
      <c r="E47" s="2290"/>
      <c r="F47" s="2290"/>
      <c r="G47" s="2290"/>
      <c r="H47" s="2290"/>
      <c r="I47" s="2127" t="str">
        <f>S46&amp;".1"</f>
        <v>....1</v>
      </c>
      <c r="J47" s="1267"/>
      <c r="K47" s="1267"/>
      <c r="L47" s="1310" t="s">
        <v>408</v>
      </c>
      <c r="P47" s="2257">
        <v>1</v>
      </c>
      <c r="Q47" s="1954"/>
      <c r="R47" s="356"/>
      <c r="S47" s="1958"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217</v>
      </c>
      <c r="B48" s="1267" t="s">
        <v>218</v>
      </c>
      <c r="C48" s="1267" t="s">
        <v>219</v>
      </c>
      <c r="D48" s="1267" t="s">
        <v>220</v>
      </c>
      <c r="E48" s="2290"/>
      <c r="F48" s="2290"/>
      <c r="G48" s="2290"/>
      <c r="H48" s="2290"/>
      <c r="I48" s="2101"/>
      <c r="J48" s="2127" t="str">
        <f>I47&amp;".1"</f>
        <v>....1.1</v>
      </c>
      <c r="K48" s="1267"/>
      <c r="L48" s="1310" t="s">
        <v>411</v>
      </c>
      <c r="P48" s="2257"/>
      <c r="Q48" s="2257">
        <v>1</v>
      </c>
      <c r="R48" s="357"/>
      <c r="S48" s="1958"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1624"/>
      <c r="AP48" s="1624" t="str">
        <f>IF(T48="","",T48)</f>
        <v>Группа потребителей</v>
      </c>
      <c r="AQ48" s="1624"/>
      <c r="AR48" s="1624"/>
      <c r="AS48" s="1631">
        <v>21</v>
      </c>
    </row>
    <row customHeight="1" ht="22.049999999999997">
      <c r="A49" s="1267" t="s">
        <v>217</v>
      </c>
      <c r="B49" s="1267" t="s">
        <v>218</v>
      </c>
      <c r="C49" s="1267" t="s">
        <v>219</v>
      </c>
      <c r="D49" s="1267" t="s">
        <v>220</v>
      </c>
      <c r="E49" s="2290"/>
      <c r="F49" s="2290"/>
      <c r="G49" s="2290"/>
      <c r="H49" s="2290"/>
      <c r="I49" s="2101"/>
      <c r="J49" s="2101"/>
      <c r="K49" s="2127" t="str">
        <f>J48&amp;".1"</f>
        <v>....1.1.1</v>
      </c>
      <c r="L49" s="1310" t="s">
        <v>414</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415</v>
      </c>
      <c r="AN49" s="1636">
        <f>STRCHECKDATE(V50:AL50)</f>
      </c>
      <c r="AO49" s="1624"/>
      <c r="AP49" s="1624" t="str">
        <f>IF(T49="","",T49)</f>
        <v/>
      </c>
      <c r="AQ49" s="1624"/>
      <c r="AR49" s="1624"/>
      <c r="AS49" s="1631">
        <v>21</v>
      </c>
    </row>
    <row customHeight="1" ht="1.05">
      <c r="A50" s="1267" t="s">
        <v>217</v>
      </c>
      <c r="B50" s="1267" t="s">
        <v>218</v>
      </c>
      <c r="C50" s="1267" t="s">
        <v>219</v>
      </c>
      <c r="D50" s="1267" t="s">
        <v>220</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217</v>
      </c>
      <c r="B51" s="1267" t="s">
        <v>218</v>
      </c>
      <c r="C51" s="1267" t="s">
        <v>219</v>
      </c>
      <c r="D51" s="1267" t="s">
        <v>220</v>
      </c>
      <c r="E51" s="2290"/>
      <c r="F51" s="2290"/>
      <c r="G51" s="2290"/>
      <c r="H51" s="2290"/>
      <c r="I51" s="2101"/>
      <c r="J51" s="2127"/>
      <c r="K51" s="1267"/>
      <c r="L51" s="1310"/>
      <c r="P51" s="2257"/>
      <c r="Q51" s="2257"/>
      <c r="R51" s="356"/>
      <c r="S51" s="1278"/>
      <c r="T51" s="288" t="s">
        <v>416</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217</v>
      </c>
      <c r="B52" s="1267" t="s">
        <v>218</v>
      </c>
      <c r="C52" s="1267" t="s">
        <v>219</v>
      </c>
      <c r="D52" s="1267" t="s">
        <v>220</v>
      </c>
      <c r="E52" s="2290"/>
      <c r="F52" s="2290"/>
      <c r="G52" s="2290"/>
      <c r="H52" s="2290"/>
      <c r="I52" s="2127"/>
      <c r="J52" s="1267"/>
      <c r="K52" s="1267"/>
      <c r="L52" s="1310"/>
      <c r="P52" s="2257"/>
      <c r="Q52" s="1954"/>
      <c r="R52" s="356"/>
      <c r="S52" s="1278"/>
      <c r="T52" s="287" t="s">
        <v>417</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217</v>
      </c>
      <c r="B53" s="1267" t="s">
        <v>218</v>
      </c>
      <c r="C53" s="1267" t="s">
        <v>219</v>
      </c>
      <c r="D53" s="1267" t="s">
        <v>220</v>
      </c>
      <c r="E53" s="2290"/>
      <c r="F53" s="2290"/>
      <c r="G53" s="2290"/>
      <c r="H53" s="2289"/>
      <c r="I53" s="1267"/>
      <c r="J53" s="1267"/>
      <c r="K53" s="1267"/>
      <c r="L53" s="1310"/>
      <c r="M53" s="1610"/>
      <c r="N53" s="1610"/>
      <c r="O53" s="1635"/>
      <c r="P53" s="360"/>
      <c r="Q53" s="375"/>
      <c r="R53" s="355"/>
      <c r="S53" s="1278"/>
      <c r="T53" s="365" t="s">
        <v>418</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217</v>
      </c>
      <c r="B54" s="1267" t="s">
        <v>218</v>
      </c>
      <c r="C54" s="1267" t="s">
        <v>219</v>
      </c>
      <c r="D54" s="1974"/>
      <c r="E54" s="2290"/>
      <c r="F54" s="2290"/>
      <c r="G54" s="2289"/>
      <c r="H54" s="1974"/>
      <c r="I54" s="1974"/>
      <c r="J54" s="1974"/>
      <c r="K54" s="1974"/>
      <c r="L54" s="1380"/>
      <c r="M54" s="1610"/>
      <c r="N54" s="1610"/>
      <c r="O54" s="163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217</v>
      </c>
      <c r="B55" s="1267" t="s">
        <v>218</v>
      </c>
      <c r="C55" s="1974"/>
      <c r="D55" s="1974"/>
      <c r="E55" s="2290"/>
      <c r="F55" s="2289"/>
      <c r="G55" s="1974"/>
      <c r="H55" s="1974"/>
      <c r="I55" s="1974"/>
      <c r="J55" s="1974"/>
      <c r="K55" s="1974"/>
      <c r="L55" s="1380"/>
      <c r="M55" s="1975"/>
      <c r="N55" s="1975"/>
      <c r="O55" s="1635"/>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217</v>
      </c>
      <c r="B56" s="1267"/>
      <c r="C56" s="1267"/>
      <c r="D56" s="1267"/>
      <c r="E56" s="2289"/>
      <c r="F56" s="1267"/>
      <c r="G56" s="1267"/>
      <c r="H56" s="1267"/>
      <c r="I56" s="1267"/>
      <c r="J56" s="1267"/>
      <c r="K56" s="1267"/>
      <c r="L56" s="1310"/>
      <c r="M56" s="1975"/>
      <c r="N56" s="1975"/>
      <c r="O56" s="1635"/>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6D451-1E49-55C5-177A-0.505819D3}" mc:Ignorable="x14ac xr xr2 xr3">
  <sheetPr>
    <tabColor theme="6" tint="0.4"/>
  </sheetPr>
  <dimension ref="A1:BQ65"/>
  <sheetViews>
    <sheetView topLeftCell="A1" showGridLines="0" zoomScale="90" workbookViewId="0">
      <selection activeCell="T60" sqref="T60:BK6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18.8828125" customWidth="1"/>
    <col min="32" max="32" style="1635" width="0" customWidth="1"/>
    <col min="33" max="33" style="1635" width="0.140625" customWidth="1"/>
    <col min="34" max="34" style="1635" width="11.00390625" customWidth="1"/>
    <col min="35" max="35" style="1635" width="3.7109375" customWidth="1"/>
    <col min="36" max="36" style="1635" width="11.00390625" customWidth="1"/>
    <col min="37" max="37" style="1635" width="8.57421875" customWidth="1"/>
    <col min="38" max="38" width="0" customWidth="1"/>
    <col min="40" max="41" width="0" customWidth="1"/>
    <col min="46" max="46" width="0" customWidth="1"/>
    <col min="48" max="49" width="0" customWidth="1"/>
    <col min="54" max="54" width="0" customWidth="1"/>
    <col min="56" max="57" width="0" customWidth="1"/>
    <col min="61" max="61" width="10.57421875" hidden="1"/>
    <col min="62" max="62" style="1635" width="4.00390625" customWidth="1"/>
    <col min="63" max="63" style="1635" width="115.00390625" customWidth="1"/>
    <col min="64" max="68" style="1642" width="10.00390625" customWidth="1"/>
    <col min="69" max="69" style="1635" width="10.57421875" hidden="1"/>
  </cols>
  <sheetData>
    <row customHeight="1" ht="22.5" hidden="1">
      <c r="Y1" s="327"/>
      <c r="Z1" s="327"/>
      <c r="AG1" s="327"/>
      <c r="AH1" s="327"/>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Q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2"/>
      <c r="BC2" s="2243"/>
      <c r="BD2" s="2243"/>
      <c r="BE2" s="2243"/>
      <c r="BF2" s="2243"/>
      <c r="BG2" s="2243"/>
      <c r="BH2" s="2243"/>
      <c r="BI2" s="2244"/>
      <c r="BJ2" s="2244"/>
      <c r="BK2" s="1258" t="s">
        <v>401</v>
      </c>
      <c r="BM2" s="500"/>
      <c r="BN2" s="500" t="str">
        <f>IF(T2="","",T2)</f>
        <v>Наименование тарифа</v>
      </c>
      <c r="BO2" s="500"/>
      <c r="BP2" s="500"/>
      <c r="BQ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2"/>
      <c r="BC3" s="2243"/>
      <c r="BD3" s="2243"/>
      <c r="BE3" s="2243"/>
      <c r="BF3" s="2243"/>
      <c r="BG3" s="2243"/>
      <c r="BH3" s="2243"/>
      <c r="BI3" s="2244"/>
      <c r="BJ3" s="2244"/>
      <c r="BK3" s="1258" t="s">
        <v>403</v>
      </c>
      <c r="BM3" s="500"/>
      <c r="BN3" s="500" t="str">
        <f>IF(T3="","",T3)</f>
        <v>Территория действия тарифа</v>
      </c>
      <c r="BO3" s="500"/>
      <c r="BP3" s="500"/>
      <c r="BQ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2"/>
      <c r="AU4" s="2243"/>
      <c r="AV4" s="2243"/>
      <c r="AW4" s="2243"/>
      <c r="AX4" s="2243"/>
      <c r="AY4" s="2243"/>
      <c r="AZ4" s="2243"/>
      <c r="BA4" s="2244"/>
      <c r="BB4" s="2242"/>
      <c r="BC4" s="2243"/>
      <c r="BD4" s="2243"/>
      <c r="BE4" s="2243"/>
      <c r="BF4" s="2243"/>
      <c r="BG4" s="2243"/>
      <c r="BH4" s="2243"/>
      <c r="BI4" s="2244"/>
      <c r="BJ4" s="2244"/>
      <c r="BK4" s="1258" t="s">
        <v>405</v>
      </c>
      <c r="BM4" s="500"/>
      <c r="BN4" s="500" t="str">
        <f>IF(T4="","",T4)</f>
        <v>Наименование системы теплоснабжения </v>
      </c>
      <c r="BO4" s="500"/>
      <c r="BP4" s="500"/>
      <c r="BQ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2"/>
      <c r="AU5" s="2243"/>
      <c r="AV5" s="2243"/>
      <c r="AW5" s="2243"/>
      <c r="AX5" s="2243"/>
      <c r="AY5" s="2243"/>
      <c r="AZ5" s="2243"/>
      <c r="BA5" s="2244"/>
      <c r="BB5" s="2242"/>
      <c r="BC5" s="2243"/>
      <c r="BD5" s="2243"/>
      <c r="BE5" s="2243"/>
      <c r="BF5" s="2243"/>
      <c r="BG5" s="2243"/>
      <c r="BH5" s="2243"/>
      <c r="BI5" s="2244"/>
      <c r="BJ5" s="2244"/>
      <c r="BK5" s="1258" t="s">
        <v>407</v>
      </c>
      <c r="BM5" s="500"/>
      <c r="BN5" s="500" t="str">
        <f>IF(T5="","",T5)</f>
        <v>Источник тепловой энергии  </v>
      </c>
      <c r="BO5" s="500"/>
      <c r="BP5" s="500"/>
      <c r="BQ5" s="1155">
        <v>0</v>
      </c>
    </row>
    <row customHeight="1" ht="47.25" hidden="1">
      <c r="A6" s="1363"/>
      <c r="B6" s="1363"/>
      <c r="C6" s="1363"/>
      <c r="D6" s="1363"/>
      <c r="E6" s="2259"/>
      <c r="F6" s="2259"/>
      <c r="G6" s="2259"/>
      <c r="H6" s="2259"/>
      <c r="I6" s="2256">
        <f>S5&amp;".1"</f>
      </c>
      <c r="J6" s="1363"/>
      <c r="K6" s="1363"/>
      <c r="L6" s="1364" t="s">
        <v>408</v>
      </c>
      <c r="M6" s="537"/>
      <c r="P6" s="2257">
        <v>1</v>
      </c>
      <c r="Q6" s="1331"/>
      <c r="R6" s="356"/>
      <c r="S6" s="1336">
        <f>$I6</f>
      </c>
      <c r="T6" s="285" t="s">
        <v>409</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5"/>
      <c r="AU6" s="2246"/>
      <c r="AV6" s="2246"/>
      <c r="AW6" s="2246"/>
      <c r="AX6" s="2246"/>
      <c r="AY6" s="2246"/>
      <c r="AZ6" s="2246"/>
      <c r="BA6" s="2247"/>
      <c r="BB6" s="2245"/>
      <c r="BC6" s="2246"/>
      <c r="BD6" s="2246"/>
      <c r="BE6" s="2246"/>
      <c r="BF6" s="2246"/>
      <c r="BG6" s="2246"/>
      <c r="BH6" s="2246"/>
      <c r="BI6" s="2247"/>
      <c r="BJ6" s="2247"/>
      <c r="BK6" s="1258" t="s">
        <v>410</v>
      </c>
      <c r="BM6" s="500"/>
      <c r="BN6" s="500" t="str">
        <f>IF(T6="","",T6)</f>
        <v>Схема подключения теплопотребляющей установки к коллектору источника тепловой энергии</v>
      </c>
      <c r="BO6" s="500"/>
      <c r="BP6" s="500"/>
      <c r="BQ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5"/>
      <c r="AU7" s="2246"/>
      <c r="AV7" s="2246"/>
      <c r="AW7" s="2246"/>
      <c r="AX7" s="2246"/>
      <c r="AY7" s="2246"/>
      <c r="AZ7" s="2246"/>
      <c r="BA7" s="2247"/>
      <c r="BB7" s="2245"/>
      <c r="BC7" s="2246"/>
      <c r="BD7" s="2246"/>
      <c r="BE7" s="2246"/>
      <c r="BF7" s="2246"/>
      <c r="BG7" s="2246"/>
      <c r="BH7" s="2246"/>
      <c r="BI7" s="2247"/>
      <c r="BJ7" s="2247"/>
      <c r="BK7" s="1258" t="s">
        <v>413</v>
      </c>
      <c r="BM7" s="500"/>
      <c r="BN7" s="500" t="str">
        <f>IF(T7="","",T7)</f>
        <v>Группа потребителей</v>
      </c>
      <c r="BO7" s="500"/>
      <c r="BP7" s="500"/>
      <c r="BQ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325"/>
      <c r="W8" s="751"/>
      <c r="X8" s="325"/>
      <c r="Y8" s="384"/>
      <c r="Z8" s="2265"/>
      <c r="AA8" s="2107" t="s">
        <v>67</v>
      </c>
      <c r="AB8" s="2265"/>
      <c r="AC8" s="2107" t="s">
        <v>67</v>
      </c>
      <c r="AD8" s="325"/>
      <c r="AE8" s="751"/>
      <c r="AF8" s="325"/>
      <c r="AG8" s="384"/>
      <c r="AH8" s="2265"/>
      <c r="AI8" s="2107" t="s">
        <v>67</v>
      </c>
      <c r="AJ8" s="2265"/>
      <c r="AK8" s="2107" t="s">
        <v>67</v>
      </c>
      <c r="AL8" s="325"/>
      <c r="AM8" s="751"/>
      <c r="AN8" s="325"/>
      <c r="AO8" s="384"/>
      <c r="AP8" s="2602"/>
      <c r="AQ8" s="2107" t="s">
        <v>67</v>
      </c>
      <c r="AR8" s="2602"/>
      <c r="AS8" s="2107" t="s">
        <v>67</v>
      </c>
      <c r="AT8" s="325"/>
      <c r="AU8" s="751"/>
      <c r="AV8" s="325"/>
      <c r="AW8" s="384"/>
      <c r="AX8" s="2602"/>
      <c r="AY8" s="2107" t="s">
        <v>67</v>
      </c>
      <c r="AZ8" s="2602"/>
      <c r="BA8" s="2107" t="s">
        <v>67</v>
      </c>
      <c r="BB8" s="325"/>
      <c r="BC8" s="751"/>
      <c r="BD8" s="325"/>
      <c r="BE8" s="384"/>
      <c r="BF8" s="2602"/>
      <c r="BG8" s="2107" t="s">
        <v>67</v>
      </c>
      <c r="BH8" s="2602"/>
      <c r="BI8" s="2107" t="s">
        <v>67</v>
      </c>
      <c r="BJ8" s="325"/>
      <c r="BK8" s="2253" t="s">
        <v>415</v>
      </c>
      <c r="BL8" s="511">
        <f>STRCHECKDATE(V9:BJ9)</f>
      </c>
      <c r="BM8" s="500"/>
      <c r="BN8" s="500" t="str">
        <f>IF(T8="","",T8)</f>
        <v/>
      </c>
      <c r="BO8" s="500"/>
      <c r="BP8" s="500"/>
      <c r="BQ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325"/>
      <c r="BD9" s="325"/>
      <c r="BE9" s="328" t="str">
        <f>BF8&amp;"-"&amp;BH8</f>
        <v>-</v>
      </c>
      <c r="BF9" s="2309"/>
      <c r="BG9" s="2107"/>
      <c r="BH9" s="2309"/>
      <c r="BI9" s="2107"/>
      <c r="BJ9" s="325"/>
      <c r="BK9" s="2254"/>
      <c r="BM9" s="500"/>
      <c r="BN9" s="500" t="str">
        <f>IF(T9="","",T9)</f>
        <v/>
      </c>
      <c r="BO9" s="500"/>
      <c r="BP9" s="500"/>
      <c r="BQ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416</v>
      </c>
      <c r="U10" s="367"/>
      <c r="V10" s="367"/>
      <c r="W10" s="367"/>
      <c r="X10" s="367"/>
      <c r="Y10" s="367"/>
      <c r="Z10" s="367"/>
      <c r="AA10" s="367"/>
      <c r="AB10" s="367"/>
      <c r="AC10" s="367"/>
      <c r="AD10" s="367"/>
      <c r="AE10" s="367"/>
      <c r="AF10" s="367"/>
      <c r="AG10" s="367"/>
      <c r="AH10" s="367"/>
      <c r="AI10" s="367"/>
      <c r="AJ10" s="367"/>
      <c r="AK10" s="367"/>
      <c r="AL10" s="2652"/>
      <c r="AM10" s="2652"/>
      <c r="AN10" s="2652"/>
      <c r="AO10" s="2652"/>
      <c r="AP10" s="2652"/>
      <c r="AQ10" s="2652"/>
      <c r="AR10" s="2652"/>
      <c r="AS10" s="2652"/>
      <c r="AT10" s="2652"/>
      <c r="AU10" s="2652"/>
      <c r="AV10" s="2652"/>
      <c r="AW10" s="2652"/>
      <c r="AX10" s="2652"/>
      <c r="AY10" s="2652"/>
      <c r="AZ10" s="2652"/>
      <c r="BA10" s="2652"/>
      <c r="BB10" s="2652"/>
      <c r="BC10" s="2652"/>
      <c r="BD10" s="2652"/>
      <c r="BE10" s="2652"/>
      <c r="BF10" s="2652"/>
      <c r="BG10" s="2652"/>
      <c r="BH10" s="2652"/>
      <c r="BI10" s="2652"/>
      <c r="BJ10" s="324"/>
      <c r="BK10" s="2255"/>
      <c r="BM10" s="500"/>
      <c r="BN10" s="500" t="str">
        <f>IF(T10="","",T10)</f>
        <v>Добавить вид теплоносителя (параметры теплоносителя)</v>
      </c>
      <c r="BO10" s="500"/>
      <c r="BP10" s="500"/>
      <c r="BQ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417</v>
      </c>
      <c r="U11" s="367"/>
      <c r="V11" s="367"/>
      <c r="W11" s="367"/>
      <c r="X11" s="367"/>
      <c r="Y11" s="367"/>
      <c r="Z11" s="367"/>
      <c r="AA11" s="367"/>
      <c r="AB11" s="367"/>
      <c r="AC11" s="366"/>
      <c r="AD11" s="367"/>
      <c r="AE11" s="367"/>
      <c r="AF11" s="367"/>
      <c r="AG11" s="367"/>
      <c r="AH11" s="367"/>
      <c r="AI11" s="367"/>
      <c r="AJ11" s="367"/>
      <c r="AK11" s="366"/>
      <c r="AL11" s="2652"/>
      <c r="AM11" s="2652"/>
      <c r="AN11" s="2652"/>
      <c r="AO11" s="2652"/>
      <c r="AP11" s="2652"/>
      <c r="AQ11" s="2652"/>
      <c r="AR11" s="2652"/>
      <c r="AS11" s="2653"/>
      <c r="AT11" s="2652"/>
      <c r="AU11" s="2652"/>
      <c r="AV11" s="2652"/>
      <c r="AW11" s="2652"/>
      <c r="AX11" s="2652"/>
      <c r="AY11" s="2652"/>
      <c r="AZ11" s="2652"/>
      <c r="BA11" s="2653"/>
      <c r="BB11" s="2652"/>
      <c r="BC11" s="2652"/>
      <c r="BD11" s="2652"/>
      <c r="BE11" s="2652"/>
      <c r="BF11" s="2652"/>
      <c r="BG11" s="2652"/>
      <c r="BH11" s="2652"/>
      <c r="BI11" s="2653"/>
      <c r="BJ11" s="367"/>
      <c r="BK11" s="303"/>
      <c r="BM11" s="500"/>
      <c r="BN11" s="500" t="str">
        <f>IF(T11="","",T11)</f>
        <v>Добавить группу потребителей</v>
      </c>
      <c r="BO11" s="500"/>
      <c r="BP11" s="500"/>
      <c r="BQ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418</v>
      </c>
      <c r="U12" s="367"/>
      <c r="V12" s="367"/>
      <c r="W12" s="367"/>
      <c r="X12" s="367"/>
      <c r="Y12" s="367"/>
      <c r="Z12" s="367"/>
      <c r="AA12" s="367"/>
      <c r="AB12" s="367"/>
      <c r="AC12" s="366"/>
      <c r="AD12" s="367"/>
      <c r="AE12" s="367"/>
      <c r="AF12" s="367"/>
      <c r="AG12" s="367"/>
      <c r="AH12" s="367"/>
      <c r="AI12" s="367"/>
      <c r="AJ12" s="367"/>
      <c r="AK12" s="366"/>
      <c r="AL12" s="2652"/>
      <c r="AM12" s="2652"/>
      <c r="AN12" s="2652"/>
      <c r="AO12" s="2652"/>
      <c r="AP12" s="2652"/>
      <c r="AQ12" s="2652"/>
      <c r="AR12" s="2652"/>
      <c r="AS12" s="2653"/>
      <c r="AT12" s="2652"/>
      <c r="AU12" s="2652"/>
      <c r="AV12" s="2652"/>
      <c r="AW12" s="2652"/>
      <c r="AX12" s="2652"/>
      <c r="AY12" s="2652"/>
      <c r="AZ12" s="2652"/>
      <c r="BA12" s="2653"/>
      <c r="BB12" s="2652"/>
      <c r="BC12" s="2652"/>
      <c r="BD12" s="2652"/>
      <c r="BE12" s="2652"/>
      <c r="BF12" s="2652"/>
      <c r="BG12" s="2652"/>
      <c r="BH12" s="2652"/>
      <c r="BI12" s="2653"/>
      <c r="BJ12" s="367"/>
      <c r="BK12" s="303"/>
      <c r="BM12" s="500"/>
      <c r="BN12" s="500" t="str">
        <f>IF(T12="","",T12)</f>
        <v>Добавить схему подключения</v>
      </c>
      <c r="BO12" s="500"/>
      <c r="BP12" s="500"/>
      <c r="BQ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D13" s="1320"/>
      <c r="BE13" s="1320"/>
      <c r="BF13" s="1320"/>
      <c r="BG13" s="1320"/>
      <c r="BH13" s="1320"/>
      <c r="BI13" s="1320"/>
      <c r="BJ13" s="1320"/>
      <c r="BK13" s="1320"/>
      <c r="BM13" s="789"/>
      <c r="BN13" s="789" t="str">
        <f>IF(T13="","",T13)</f>
        <v>Добавить источник для дифференциации</v>
      </c>
      <c r="BO13" s="789"/>
      <c r="BP13" s="789"/>
      <c r="BQ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D14" s="1324"/>
      <c r="BE14" s="1324"/>
      <c r="BF14" s="1324"/>
      <c r="BG14" s="1324"/>
      <c r="BH14" s="1324"/>
      <c r="BI14" s="1324"/>
      <c r="BJ14" s="1324"/>
      <c r="BK14" s="1324"/>
      <c r="BM14" s="789"/>
      <c r="BN14" s="789" t="str">
        <f>IF(T14="","",T14)</f>
        <v>Добавить централизованную систему для дифференциации</v>
      </c>
      <c r="BO14" s="789"/>
      <c r="BP14" s="789"/>
      <c r="BQ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D15" s="1324"/>
      <c r="BE15" s="1324"/>
      <c r="BF15" s="1324"/>
      <c r="BG15" s="1324"/>
      <c r="BH15" s="1324"/>
      <c r="BI15" s="1324"/>
      <c r="BJ15" s="1324"/>
      <c r="BK15" s="1324"/>
      <c r="BM15" s="789"/>
      <c r="BN15" s="789" t="str">
        <f>IF(T15="","",T15)</f>
        <v>Добавить территорию для дифференциации</v>
      </c>
      <c r="BO15" s="789"/>
      <c r="BP15" s="789"/>
      <c r="BQ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Q16" s="1155">
        <v>0</v>
      </c>
    </row>
    <row customHeight="1" ht="14.25" hidden="1">
      <c r="AD17" s="1360"/>
      <c r="AE17" s="1360"/>
      <c r="AF17" s="1360"/>
      <c r="AG17" s="1361"/>
      <c r="AH17" s="2267"/>
      <c r="AI17" s="2268" t="s">
        <v>67</v>
      </c>
      <c r="AJ17" s="2267"/>
      <c r="AK17" s="2268" t="s">
        <v>67</v>
      </c>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Q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B18" s="1635"/>
      <c r="BC18" s="1635"/>
      <c r="BD18" s="1635"/>
      <c r="BE18" s="1635"/>
      <c r="BF18" s="1635"/>
      <c r="BG18" s="1635"/>
      <c r="BH18" s="1635"/>
      <c r="BI18" s="1635"/>
      <c r="BQ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B19" s="1635"/>
      <c r="BC19" s="1635"/>
      <c r="BD19" s="1635"/>
      <c r="BE19" s="1635"/>
      <c r="BF19" s="1635"/>
      <c r="BG19" s="1635"/>
      <c r="BH19" s="1635"/>
      <c r="BI19" s="1635"/>
      <c r="BQ19" s="1155">
        <v>0</v>
      </c>
    </row>
    <row s="1366" customFormat="1" customHeight="1" ht="22.5" hidden="1">
      <c r="L20" s="1329"/>
      <c r="M20" s="1362"/>
      <c r="N20" s="1362"/>
      <c r="O20" s="1367" t="s">
        <v>419</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B20" s="1366"/>
      <c r="BC20" s="1366"/>
      <c r="BD20" s="1366"/>
      <c r="BE20" s="1366"/>
      <c r="BF20" s="1367"/>
      <c r="BG20" s="1366"/>
      <c r="BH20" s="1367"/>
      <c r="BI20" s="1366"/>
      <c r="BL20" s="511"/>
      <c r="BM20" s="511"/>
      <c r="BN20" s="511"/>
      <c r="BO20" s="511"/>
      <c r="BP20" s="511"/>
      <c r="BQ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B21" s="1366"/>
      <c r="BC21" s="1366"/>
      <c r="BD21" s="1366"/>
      <c r="BE21" s="1366"/>
      <c r="BF21" s="1366"/>
      <c r="BG21" s="1366"/>
      <c r="BH21" s="1366"/>
      <c r="BI21" s="1366"/>
      <c r="BL21" s="511"/>
      <c r="BM21" s="511"/>
      <c r="BN21" s="511"/>
      <c r="BO21" s="511"/>
      <c r="BP21" s="511"/>
      <c r="BQ21" s="1160">
        <v>0</v>
      </c>
    </row>
    <row s="1366" customFormat="1" customHeight="1" ht="33.75" hidden="1">
      <c r="L22" s="1329"/>
      <c r="M22" s="1362"/>
      <c r="N22" s="1362"/>
      <c r="O22" s="1364" t="s">
        <v>420</v>
      </c>
      <c r="P22" s="1362"/>
      <c r="Q22" s="1371"/>
      <c r="R22" s="1371"/>
      <c r="S22" s="729"/>
      <c r="T22" s="1160" t="s">
        <v>421</v>
      </c>
      <c r="AA22" s="186" t="s">
        <v>422</v>
      </c>
      <c r="AC22" s="186" t="s">
        <v>423</v>
      </c>
      <c r="AD22" s="1160" t="s">
        <v>421</v>
      </c>
      <c r="AI22" s="186" t="s">
        <v>424</v>
      </c>
      <c r="AK22" s="186" t="s">
        <v>423</v>
      </c>
      <c r="AL22" s="1366"/>
      <c r="AM22" s="1366"/>
      <c r="AN22" s="1366"/>
      <c r="AO22" s="1366"/>
      <c r="AP22" s="1366"/>
      <c r="AQ22" s="1370" t="s">
        <v>422</v>
      </c>
      <c r="AR22" s="1366"/>
      <c r="AS22" s="1370" t="s">
        <v>423</v>
      </c>
      <c r="AT22" s="1366"/>
      <c r="AU22" s="1366"/>
      <c r="AV22" s="1366"/>
      <c r="AW22" s="1366"/>
      <c r="AX22" s="1366"/>
      <c r="AY22" s="1370" t="s">
        <v>422</v>
      </c>
      <c r="AZ22" s="1366"/>
      <c r="BA22" s="1370" t="s">
        <v>423</v>
      </c>
      <c r="BB22" s="1366"/>
      <c r="BC22" s="1366"/>
      <c r="BD22" s="1366"/>
      <c r="BE22" s="1366"/>
      <c r="BF22" s="1366"/>
      <c r="BG22" s="1370" t="s">
        <v>422</v>
      </c>
      <c r="BH22" s="1366"/>
      <c r="BI22" s="1370" t="s">
        <v>423</v>
      </c>
      <c r="BL22" s="511"/>
      <c r="BM22" s="511"/>
      <c r="BN22" s="511"/>
      <c r="BO22" s="511"/>
      <c r="BP22" s="511"/>
      <c r="BQ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Q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B24" s="1635"/>
      <c r="BC24" s="1635"/>
      <c r="BD24" s="1635"/>
      <c r="BE24" s="1635"/>
      <c r="BF24" s="1635"/>
      <c r="BG24" s="1635"/>
      <c r="BH24" s="1635"/>
      <c r="BI24" s="1635"/>
      <c r="BQ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B25" s="1635"/>
      <c r="BC25" s="1635"/>
      <c r="BD25" s="1635"/>
      <c r="BE25" s="1635"/>
      <c r="BF25" s="1635"/>
      <c r="BG25" s="1635"/>
      <c r="BH25" s="1635"/>
      <c r="BI25" s="1635"/>
      <c r="BQ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AT26" s="2248"/>
      <c r="AU26" s="2248"/>
      <c r="AV26" s="2248"/>
      <c r="AW26" s="2248"/>
      <c r="AX26" s="2248"/>
      <c r="AY26" s="2248"/>
      <c r="AZ26" s="2248"/>
      <c r="BA26" s="2248"/>
      <c r="BB26" s="2248"/>
      <c r="BC26" s="2248"/>
      <c r="BD26" s="2248"/>
      <c r="BE26" s="2248"/>
      <c r="BF26" s="2248"/>
      <c r="BG26" s="2248"/>
      <c r="BH26" s="2248"/>
      <c r="BI26" s="2248"/>
      <c r="BQ26" s="1155">
        <v>28</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B27" s="2249"/>
      <c r="BC27" s="2249"/>
      <c r="BD27" s="2249"/>
      <c r="BE27" s="2249"/>
      <c r="BF27" s="2249"/>
      <c r="BG27" s="2249"/>
      <c r="BH27" s="2249"/>
      <c r="BI27" s="2249"/>
      <c r="BQ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509"/>
      <c r="BQ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2251" t="str">
        <f>IF(TITLE_NAME_OR_PR_CHANGE="",IF(TITLE_NAME_OR_PR="","",TITLE_NAME_OR_PR),TITLE_NAME_OR_PR_CHANGE)</f>
        <v/>
      </c>
      <c r="AU29" s="2251"/>
      <c r="AV29" s="2251"/>
      <c r="AW29" s="2251"/>
      <c r="AX29" s="2251"/>
      <c r="AY29" s="2251"/>
      <c r="AZ29" s="2251"/>
      <c r="BA29" s="1635"/>
      <c r="BB29" s="2251" t="str">
        <f>IF(TITLE_NAME_OR_PR_CHANGE="",IF(TITLE_NAME_OR_PR="","",TITLE_NAME_OR_PR),TITLE_NAME_OR_PR_CHANGE)</f>
        <v/>
      </c>
      <c r="BC29" s="2251"/>
      <c r="BD29" s="2251"/>
      <c r="BE29" s="2251"/>
      <c r="BF29" s="2251"/>
      <c r="BG29" s="2251"/>
      <c r="BH29" s="2251"/>
      <c r="BI29" s="1635"/>
      <c r="BJ29" s="326"/>
      <c r="BK29" s="280"/>
      <c r="BL29" s="368"/>
      <c r="BM29" s="368"/>
      <c r="BN29" s="368"/>
      <c r="BO29" s="368"/>
      <c r="BP29" s="368"/>
      <c r="B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2264" t="str">
        <f>IF(TITLE_DATE_PR_CHANGE="",IF(TITLE_DATE_PR="","",TITLE_DATE_PR),TITLE_DATE_PR_CHANGE)</f>
        <v>46296</v>
      </c>
      <c r="AM30" s="2264"/>
      <c r="AN30" s="2264"/>
      <c r="AO30" s="2264"/>
      <c r="AP30" s="2264"/>
      <c r="AQ30" s="2264"/>
      <c r="AR30" s="2264"/>
      <c r="AS30" s="1635"/>
      <c r="AT30" s="2264" t="str">
        <f>IF(TITLE_DATE_PR_CHANGE="",IF(TITLE_DATE_PR="","",TITLE_DATE_PR),TITLE_DATE_PR_CHANGE)</f>
        <v>46296</v>
      </c>
      <c r="AU30" s="2264"/>
      <c r="AV30" s="2264"/>
      <c r="AW30" s="2264"/>
      <c r="AX30" s="2264"/>
      <c r="AY30" s="2264"/>
      <c r="AZ30" s="2264"/>
      <c r="BA30" s="1635"/>
      <c r="BB30" s="2264" t="str">
        <f>IF(TITLE_DATE_PR_CHANGE="",IF(TITLE_DATE_PR="","",TITLE_DATE_PR),TITLE_DATE_PR_CHANGE)</f>
        <v>46296</v>
      </c>
      <c r="BC30" s="2264"/>
      <c r="BD30" s="2264"/>
      <c r="BE30" s="2264"/>
      <c r="BF30" s="2264"/>
      <c r="BG30" s="2264"/>
      <c r="BH30" s="2264"/>
      <c r="BI30" s="1635"/>
      <c r="BJ30" s="326"/>
      <c r="BK30" s="280"/>
      <c r="BL30" s="368"/>
      <c r="BM30" s="368"/>
      <c r="BN30" s="368"/>
      <c r="BO30" s="368"/>
      <c r="BP30" s="368"/>
      <c r="BQ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исх-24968</v>
      </c>
      <c r="W31" s="2251"/>
      <c r="X31" s="2251"/>
      <c r="Y31" s="2251"/>
      <c r="Z31" s="2251"/>
      <c r="AA31" s="2251"/>
      <c r="AB31" s="2251"/>
      <c r="AC31" s="326"/>
      <c r="AD31" s="2251" t="str">
        <f>IF(TITLE_NUMBER_PR_CHANGE="",IF(TITLE_NUMBER_PR="","",TITLE_NUMBER_PR),TITLE_NUMBER_PR_CHANGE)</f>
        <v>исх-24968</v>
      </c>
      <c r="AE31" s="2251"/>
      <c r="AF31" s="2251"/>
      <c r="AG31" s="2251"/>
      <c r="AH31" s="2251"/>
      <c r="AI31" s="2251"/>
      <c r="AJ31" s="2251"/>
      <c r="AK31" s="326"/>
      <c r="AL31" s="2251" t="str">
        <f>IF(TITLE_NUMBER_PR_CHANGE="",IF(TITLE_NUMBER_PR="","",TITLE_NUMBER_PR),TITLE_NUMBER_PR_CHANGE)</f>
        <v>исх-24968</v>
      </c>
      <c r="AM31" s="2251"/>
      <c r="AN31" s="2251"/>
      <c r="AO31" s="2251"/>
      <c r="AP31" s="2251"/>
      <c r="AQ31" s="2251"/>
      <c r="AR31" s="2251"/>
      <c r="AS31" s="1635"/>
      <c r="AT31" s="2251" t="str">
        <f>IF(TITLE_NUMBER_PR_CHANGE="",IF(TITLE_NUMBER_PR="","",TITLE_NUMBER_PR),TITLE_NUMBER_PR_CHANGE)</f>
        <v>исх-24968</v>
      </c>
      <c r="AU31" s="2251"/>
      <c r="AV31" s="2251"/>
      <c r="AW31" s="2251"/>
      <c r="AX31" s="2251"/>
      <c r="AY31" s="2251"/>
      <c r="AZ31" s="2251"/>
      <c r="BA31" s="1635"/>
      <c r="BB31" s="2251" t="str">
        <f>IF(TITLE_NUMBER_PR_CHANGE="",IF(TITLE_NUMBER_PR="","",TITLE_NUMBER_PR),TITLE_NUMBER_PR_CHANGE)</f>
        <v>исх-24968</v>
      </c>
      <c r="BC31" s="2251"/>
      <c r="BD31" s="2251"/>
      <c r="BE31" s="2251"/>
      <c r="BF31" s="2251"/>
      <c r="BG31" s="2251"/>
      <c r="BH31" s="2251"/>
      <c r="BI31" s="1635"/>
      <c r="BJ31" s="326"/>
      <c r="BK31" s="280"/>
      <c r="BL31" s="368"/>
      <c r="BM31" s="368"/>
      <c r="BN31" s="368"/>
      <c r="BO31" s="368"/>
      <c r="BP31" s="368"/>
      <c r="BQ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2251" t="str">
        <f>IF(TITLE_IST_PUB_CHANGE="",IF(TITLE_IST_PUB="","",TITLE_IST_PUB),TITLE_IST_PUB_CHANGE)</f>
        <v/>
      </c>
      <c r="AU32" s="2251"/>
      <c r="AV32" s="2251"/>
      <c r="AW32" s="2251"/>
      <c r="AX32" s="2251"/>
      <c r="AY32" s="2251"/>
      <c r="AZ32" s="2251"/>
      <c r="BA32" s="1635"/>
      <c r="BB32" s="2251" t="str">
        <f>IF(TITLE_IST_PUB_CHANGE="",IF(TITLE_IST_PUB="","",TITLE_IST_PUB),TITLE_IST_PUB_CHANGE)</f>
        <v/>
      </c>
      <c r="BC32" s="2251"/>
      <c r="BD32" s="2251"/>
      <c r="BE32" s="2251"/>
      <c r="BF32" s="2251"/>
      <c r="BG32" s="2251"/>
      <c r="BH32" s="2251"/>
      <c r="BI32" s="1635"/>
      <c r="BJ32" s="326"/>
      <c r="BK32" s="280"/>
      <c r="BL32" s="368"/>
      <c r="BM32" s="368"/>
      <c r="BN32" s="368"/>
      <c r="BO32" s="368"/>
      <c r="BP32" s="368"/>
      <c r="BQ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509"/>
      <c r="BQ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2264" t="str">
        <f>IF(TITLE_DATE_PR_CHANGE="",IF(TITLE_DATE_PR="","",TITLE_DATE_PR),TITLE_DATE_PR_CHANGE)</f>
        <v>46296</v>
      </c>
      <c r="AM34" s="2264"/>
      <c r="AN34" s="2264"/>
      <c r="AO34" s="2264"/>
      <c r="AP34" s="2264"/>
      <c r="AQ34" s="2264"/>
      <c r="AR34" s="2264"/>
      <c r="AS34" s="1635"/>
      <c r="AT34" s="2264" t="str">
        <f>IF(TITLE_DATE_PR_CHANGE="",IF(TITLE_DATE_PR="","",TITLE_DATE_PR),TITLE_DATE_PR_CHANGE)</f>
        <v>46296</v>
      </c>
      <c r="AU34" s="2264"/>
      <c r="AV34" s="2264"/>
      <c r="AW34" s="2264"/>
      <c r="AX34" s="2264"/>
      <c r="AY34" s="2264"/>
      <c r="AZ34" s="2264"/>
      <c r="BA34" s="1635"/>
      <c r="BB34" s="2264" t="str">
        <f>IF(TITLE_DATE_PR_CHANGE="",IF(TITLE_DATE_PR="","",TITLE_DATE_PR),TITLE_DATE_PR_CHANGE)</f>
        <v>46296</v>
      </c>
      <c r="BC34" s="2264"/>
      <c r="BD34" s="2264"/>
      <c r="BE34" s="2264"/>
      <c r="BF34" s="2264"/>
      <c r="BG34" s="2264"/>
      <c r="BH34" s="2264"/>
      <c r="BI34" s="1635"/>
      <c r="BJ34" s="326"/>
      <c r="BK34" s="280"/>
      <c r="BL34" s="368"/>
      <c r="BM34" s="368"/>
      <c r="BN34" s="368"/>
      <c r="BO34" s="368"/>
      <c r="BP34" s="368"/>
      <c r="BQ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исх-24968</v>
      </c>
      <c r="W35" s="2251"/>
      <c r="X35" s="2251"/>
      <c r="Y35" s="2251"/>
      <c r="Z35" s="2251"/>
      <c r="AA35" s="2251"/>
      <c r="AB35" s="2251"/>
      <c r="AC35" s="326"/>
      <c r="AD35" s="2251" t="str">
        <f>IF(TITLE_NUMBER_PR_CHANGE="",IF(TITLE_NUMBER_PR="","",TITLE_NUMBER_PR),TITLE_NUMBER_PR_CHANGE)</f>
        <v>исх-24968</v>
      </c>
      <c r="AE35" s="2251"/>
      <c r="AF35" s="2251"/>
      <c r="AG35" s="2251"/>
      <c r="AH35" s="2251"/>
      <c r="AI35" s="2251"/>
      <c r="AJ35" s="2251"/>
      <c r="AK35" s="326"/>
      <c r="AL35" s="2251" t="str">
        <f>IF(TITLE_NUMBER_PR_CHANGE="",IF(TITLE_NUMBER_PR="","",TITLE_NUMBER_PR),TITLE_NUMBER_PR_CHANGE)</f>
        <v>исх-24968</v>
      </c>
      <c r="AM35" s="2251"/>
      <c r="AN35" s="2251"/>
      <c r="AO35" s="2251"/>
      <c r="AP35" s="2251"/>
      <c r="AQ35" s="2251"/>
      <c r="AR35" s="2251"/>
      <c r="AS35" s="1635"/>
      <c r="AT35" s="2251" t="str">
        <f>IF(TITLE_NUMBER_PR_CHANGE="",IF(TITLE_NUMBER_PR="","",TITLE_NUMBER_PR),TITLE_NUMBER_PR_CHANGE)</f>
        <v>исх-24968</v>
      </c>
      <c r="AU35" s="2251"/>
      <c r="AV35" s="2251"/>
      <c r="AW35" s="2251"/>
      <c r="AX35" s="2251"/>
      <c r="AY35" s="2251"/>
      <c r="AZ35" s="2251"/>
      <c r="BA35" s="1635"/>
      <c r="BB35" s="2251" t="str">
        <f>IF(TITLE_NUMBER_PR_CHANGE="",IF(TITLE_NUMBER_PR="","",TITLE_NUMBER_PR),TITLE_NUMBER_PR_CHANGE)</f>
        <v>исх-24968</v>
      </c>
      <c r="BC35" s="2251"/>
      <c r="BD35" s="2251"/>
      <c r="BE35" s="2251"/>
      <c r="BF35" s="2251"/>
      <c r="BG35" s="2251"/>
      <c r="BH35" s="2251"/>
      <c r="BI35" s="1635"/>
      <c r="BJ35" s="326"/>
      <c r="BK35" s="280"/>
      <c r="BL35" s="368"/>
      <c r="BM35" s="368"/>
      <c r="BN35" s="368"/>
      <c r="BO35" s="368"/>
      <c r="BP35" s="368"/>
      <c r="BQ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L36" s="1635"/>
      <c r="AM36" s="1635"/>
      <c r="AN36" s="1635"/>
      <c r="AO36" s="1635"/>
      <c r="AP36" s="1635"/>
      <c r="AQ36" s="1635"/>
      <c r="AR36" s="1635"/>
      <c r="AS36" s="1642" t="s">
        <v>429</v>
      </c>
      <c r="AT36" s="1635"/>
      <c r="AU36" s="1635"/>
      <c r="AV36" s="1635"/>
      <c r="AW36" s="1635"/>
      <c r="AX36" s="1635"/>
      <c r="AY36" s="1635"/>
      <c r="AZ36" s="1635"/>
      <c r="BA36" s="1642" t="s">
        <v>429</v>
      </c>
      <c r="BB36" s="1635"/>
      <c r="BC36" s="1635"/>
      <c r="BD36" s="1635"/>
      <c r="BE36" s="1635"/>
      <c r="BF36" s="1635"/>
      <c r="BG36" s="1635"/>
      <c r="BH36" s="1635"/>
      <c r="BI36" s="1642" t="s">
        <v>429</v>
      </c>
      <c r="BL36" s="368"/>
      <c r="BM36" s="368"/>
      <c r="BN36" s="368"/>
      <c r="BO36" s="368"/>
      <c r="BP36" s="368"/>
      <c r="BQ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450</v>
      </c>
      <c r="AM37" s="2252"/>
      <c r="AN37" s="2252"/>
      <c r="AO37" s="2252"/>
      <c r="AP37" s="2252"/>
      <c r="AQ37" s="2252"/>
      <c r="AR37" s="2252"/>
      <c r="AS37" s="2252"/>
      <c r="AT37" s="2252" t="s">
        <v>450</v>
      </c>
      <c r="AU37" s="2252"/>
      <c r="AV37" s="2252"/>
      <c r="AW37" s="2252"/>
      <c r="AX37" s="2252"/>
      <c r="AY37" s="2252"/>
      <c r="AZ37" s="2252"/>
      <c r="BA37" s="2252"/>
      <c r="BB37" s="2252" t="s">
        <v>450</v>
      </c>
      <c r="BC37" s="2252"/>
      <c r="BD37" s="2252"/>
      <c r="BE37" s="2252"/>
      <c r="BF37" s="2252"/>
      <c r="BG37" s="2252"/>
      <c r="BH37" s="2252"/>
      <c r="BI37" s="2252"/>
      <c r="BQ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312" t="s">
        <v>305</v>
      </c>
      <c r="AM38" s="2312"/>
      <c r="AN38" s="2312"/>
      <c r="AO38" s="2312"/>
      <c r="AP38" s="2312"/>
      <c r="AQ38" s="2312"/>
      <c r="AR38" s="2312"/>
      <c r="AS38" s="2312"/>
      <c r="AT38" s="2312" t="s">
        <v>305</v>
      </c>
      <c r="AU38" s="2312"/>
      <c r="AV38" s="2312"/>
      <c r="AW38" s="2312"/>
      <c r="AX38" s="2312"/>
      <c r="AY38" s="2312"/>
      <c r="AZ38" s="2312"/>
      <c r="BA38" s="2312"/>
      <c r="BB38" s="2312" t="s">
        <v>305</v>
      </c>
      <c r="BC38" s="2312"/>
      <c r="BD38" s="2312"/>
      <c r="BE38" s="2312"/>
      <c r="BF38" s="2312"/>
      <c r="BG38" s="2312"/>
      <c r="BH38" s="2312"/>
      <c r="BI38" s="2312"/>
      <c r="BJ38" s="2127"/>
      <c r="BK38" s="2127"/>
      <c r="BQ38" s="1155"/>
    </row>
    <row customHeight="1" ht="14.699999999999998">
      <c r="Q39" s="376"/>
      <c r="R39" s="376"/>
      <c r="S39" s="2273" t="s">
        <v>89</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399" t="s">
        <v>431</v>
      </c>
      <c r="AM39" s="2400"/>
      <c r="AN39" s="2291"/>
      <c r="AO39" s="2291"/>
      <c r="AP39" s="2400"/>
      <c r="AQ39" s="2400"/>
      <c r="AR39" s="2401"/>
      <c r="AS39" s="2277" t="s">
        <v>432</v>
      </c>
      <c r="AT39" s="2399" t="s">
        <v>431</v>
      </c>
      <c r="AU39" s="2400"/>
      <c r="AV39" s="2291"/>
      <c r="AW39" s="2291"/>
      <c r="AX39" s="2400"/>
      <c r="AY39" s="2400"/>
      <c r="AZ39" s="2401"/>
      <c r="BA39" s="2277" t="s">
        <v>432</v>
      </c>
      <c r="BB39" s="2399" t="s">
        <v>431</v>
      </c>
      <c r="BC39" s="2400"/>
      <c r="BD39" s="2291"/>
      <c r="BE39" s="2291"/>
      <c r="BF39" s="2400"/>
      <c r="BG39" s="2400"/>
      <c r="BH39" s="2401"/>
      <c r="BI39" s="2277" t="s">
        <v>432</v>
      </c>
      <c r="BJ39" s="2280" t="s">
        <v>434</v>
      </c>
      <c r="BK39" s="2127"/>
      <c r="BQ39" s="1155">
        <v>14</v>
      </c>
    </row>
    <row customHeight="1" ht="24">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92" t="s">
        <v>435</v>
      </c>
      <c r="AM40" s="2294" t="s">
        <v>436</v>
      </c>
      <c r="AN40" s="1376" t="s">
        <v>437</v>
      </c>
      <c r="AO40" s="1376"/>
      <c r="AP40" s="2269" t="s">
        <v>438</v>
      </c>
      <c r="AQ40" s="2269"/>
      <c r="AR40" s="2263"/>
      <c r="AS40" s="2278"/>
      <c r="AT40" s="2292" t="s">
        <v>435</v>
      </c>
      <c r="AU40" s="2294" t="s">
        <v>436</v>
      </c>
      <c r="AV40" s="1376" t="s">
        <v>437</v>
      </c>
      <c r="AW40" s="1376"/>
      <c r="AX40" s="2269" t="s">
        <v>438</v>
      </c>
      <c r="AY40" s="2269"/>
      <c r="AZ40" s="2263"/>
      <c r="BA40" s="2278"/>
      <c r="BB40" s="2292" t="s">
        <v>435</v>
      </c>
      <c r="BC40" s="2294" t="s">
        <v>436</v>
      </c>
      <c r="BD40" s="1376" t="s">
        <v>437</v>
      </c>
      <c r="BE40" s="1376"/>
      <c r="BF40" s="2269" t="s">
        <v>438</v>
      </c>
      <c r="BG40" s="2269"/>
      <c r="BH40" s="2263"/>
      <c r="BI40" s="2278"/>
      <c r="BJ40" s="2281"/>
      <c r="BK40" s="2127"/>
      <c r="BQ40" s="1155">
        <v>23</v>
      </c>
    </row>
    <row s="1266" customFormat="1" customHeight="1" ht="24">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93"/>
      <c r="AM41" s="2295"/>
      <c r="AN41" s="1373" t="s">
        <v>446</v>
      </c>
      <c r="AO41" s="1373" t="s">
        <v>447</v>
      </c>
      <c r="AP41" s="2271" t="s">
        <v>448</v>
      </c>
      <c r="AQ41" s="2270" t="s">
        <v>449</v>
      </c>
      <c r="AR41" s="2271"/>
      <c r="AS41" s="2279"/>
      <c r="AT41" s="2293"/>
      <c r="AU41" s="2295"/>
      <c r="AV41" s="1373" t="s">
        <v>446</v>
      </c>
      <c r="AW41" s="1373" t="s">
        <v>447</v>
      </c>
      <c r="AX41" s="2271" t="s">
        <v>448</v>
      </c>
      <c r="AY41" s="2270" t="s">
        <v>449</v>
      </c>
      <c r="AZ41" s="2271"/>
      <c r="BA41" s="2279"/>
      <c r="BB41" s="2293"/>
      <c r="BC41" s="2295"/>
      <c r="BD41" s="1373" t="s">
        <v>446</v>
      </c>
      <c r="BE41" s="1373" t="s">
        <v>447</v>
      </c>
      <c r="BF41" s="2271" t="s">
        <v>448</v>
      </c>
      <c r="BG41" s="2270" t="s">
        <v>449</v>
      </c>
      <c r="BH41" s="2271"/>
      <c r="BI41" s="2279"/>
      <c r="BJ41" s="2282"/>
      <c r="BK41" s="2127"/>
      <c r="BL41" s="511"/>
      <c r="BM41" s="500"/>
      <c r="BN41" s="500"/>
      <c r="BO41" s="500"/>
      <c r="BP41" s="500"/>
      <c r="BQ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2272">
        <f>OFFSET(AL42,0,-1)+1</f>
        <v>6</v>
      </c>
      <c r="AM42" s="2272"/>
      <c r="AN42" s="1341">
        <f>OFFSET(AN42,0,-1)+1</f>
        <v>1</v>
      </c>
      <c r="AO42" s="1341">
        <f>OFFSET(AO42,0,-1)+1</f>
        <v>2</v>
      </c>
      <c r="AP42" s="2272">
        <f>OFFSET(AP42,0,-1)+1</f>
        <v>3</v>
      </c>
      <c r="AQ42" s="2272">
        <f>OFFSET(AQ42,0,-1)+1</f>
        <v>4</v>
      </c>
      <c r="AR42" s="2272"/>
      <c r="AS42" s="2272">
        <f>OFFSET(AS42,0,-2)+1</f>
        <v>5</v>
      </c>
      <c r="AT42" s="2272">
        <f>OFFSET(AT42,0,-1)+1</f>
        <v>6</v>
      </c>
      <c r="AU42" s="2272"/>
      <c r="AV42" s="1341">
        <f>OFFSET(AV42,0,-1)+1</f>
        <v>1</v>
      </c>
      <c r="AW42" s="1341">
        <f>OFFSET(AW42,0,-1)+1</f>
        <v>2</v>
      </c>
      <c r="AX42" s="2272">
        <f>OFFSET(AX42,0,-1)+1</f>
        <v>3</v>
      </c>
      <c r="AY42" s="2272">
        <f>OFFSET(AY42,0,-1)+1</f>
        <v>4</v>
      </c>
      <c r="AZ42" s="2272"/>
      <c r="BA42" s="2272">
        <f>OFFSET(BA42,0,-2)+1</f>
        <v>5</v>
      </c>
      <c r="BB42" s="2272">
        <f>OFFSET(BB42,0,-1)+1</f>
        <v>6</v>
      </c>
      <c r="BC42" s="2272"/>
      <c r="BD42" s="1341">
        <f>OFFSET(BD42,0,-1)+1</f>
        <v>1</v>
      </c>
      <c r="BE42" s="1341">
        <f>OFFSET(BE42,0,-1)+1</f>
        <v>2</v>
      </c>
      <c r="BF42" s="2272">
        <f>OFFSET(BF42,0,-1)+1</f>
        <v>3</v>
      </c>
      <c r="BG42" s="2272">
        <f>OFFSET(BG42,0,-1)+1</f>
        <v>4</v>
      </c>
      <c r="BH42" s="2272"/>
      <c r="BI42" s="2272">
        <f>OFFSET(BI42,0,-2)+1</f>
        <v>5</v>
      </c>
      <c r="BJ42" s="1245">
        <f>OFFSET(BJ42,0,-1)</f>
        <v>5</v>
      </c>
      <c r="BK42" s="1335">
        <f>OFFSET(BK42,0,-1)+1</f>
        <v>6</v>
      </c>
      <c r="BL42" s="511"/>
      <c r="BM42" s="511"/>
      <c r="BN42" s="511"/>
      <c r="BO42" s="511"/>
      <c r="BP42" s="511"/>
      <c r="BQ42" s="496">
        <v>0</v>
      </c>
    </row>
    <row customHeight="1" ht="22.049999999999997">
      <c r="A43" s="1363" t="s">
        <v>199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2"/>
      <c r="BC43" s="2243"/>
      <c r="BD43" s="2243"/>
      <c r="BE43" s="2243"/>
      <c r="BF43" s="2243"/>
      <c r="BG43" s="2243"/>
      <c r="BH43" s="2243"/>
      <c r="BI43" s="2244"/>
      <c r="BJ43" s="2244"/>
      <c r="BK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500"/>
      <c r="BN43" s="500" t="str">
        <f>IF(T43="","",T43)</f>
        <v>Наименование тарифа</v>
      </c>
      <c r="BO43" s="500"/>
      <c r="BP43" s="500"/>
      <c r="BQ43" s="1155">
        <v>21</v>
      </c>
    </row>
    <row customHeight="1" ht="22.049999999999997">
      <c r="A44" s="1363" t="s">
        <v>199</v>
      </c>
      <c r="B44" s="1363" t="s">
        <v>200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2"/>
      <c r="BC44" s="2243"/>
      <c r="BD44" s="2243"/>
      <c r="BE44" s="2243"/>
      <c r="BF44" s="2243"/>
      <c r="BG44" s="2243"/>
      <c r="BH44" s="2243"/>
      <c r="BI44" s="2244"/>
      <c r="BJ44" s="2244"/>
      <c r="BK44" s="1258" t="s">
        <v>403</v>
      </c>
      <c r="BM44" s="500"/>
      <c r="BN44" s="500" t="str">
        <f>IF(T44="","",T44)</f>
        <v>Территория действия тарифа</v>
      </c>
      <c r="BO44" s="500"/>
      <c r="BP44" s="500"/>
      <c r="BQ44" s="1155">
        <v>21</v>
      </c>
    </row>
    <row customHeight="1" ht="24">
      <c r="A45" s="1363" t="s">
        <v>199</v>
      </c>
      <c r="B45" s="1363" t="s">
        <v>200</v>
      </c>
      <c r="C45" s="1363" t="s">
        <v>201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2"/>
      <c r="BC45" s="2243"/>
      <c r="BD45" s="2243"/>
      <c r="BE45" s="2243"/>
      <c r="BF45" s="2243"/>
      <c r="BG45" s="2243"/>
      <c r="BH45" s="2243"/>
      <c r="BI45" s="2244"/>
      <c r="BJ45" s="2244"/>
      <c r="BK45" s="1258" t="s">
        <v>405</v>
      </c>
      <c r="BM45" s="500"/>
      <c r="BN45" s="500" t="str">
        <f>IF(T45="","",T45)</f>
        <v>Наименование системы теплоснабжения </v>
      </c>
      <c r="BO45" s="500"/>
      <c r="BP45" s="500"/>
      <c r="BQ45" s="1155">
        <v>23</v>
      </c>
    </row>
    <row customHeight="1" ht="22.049999999999997">
      <c r="A46" s="1363" t="s">
        <v>199</v>
      </c>
      <c r="B46" s="1363" t="s">
        <v>200</v>
      </c>
      <c r="C46" s="1363" t="s">
        <v>201</v>
      </c>
      <c r="D46" s="1363" t="s">
        <v>202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2"/>
      <c r="BC46" s="2243"/>
      <c r="BD46" s="2243"/>
      <c r="BE46" s="2243"/>
      <c r="BF46" s="2243"/>
      <c r="BG46" s="2243"/>
      <c r="BH46" s="2243"/>
      <c r="BI46" s="2244"/>
      <c r="BJ46" s="2244"/>
      <c r="BK46" s="1258" t="s">
        <v>407</v>
      </c>
      <c r="BM46" s="500"/>
      <c r="BN46" s="500" t="str">
        <f>IF(T46="","",T46)</f>
        <v>Источник тепловой энергии  </v>
      </c>
      <c r="BO46" s="500"/>
      <c r="BP46" s="500"/>
      <c r="BQ46" s="1155">
        <v>21</v>
      </c>
    </row>
    <row customHeight="1" ht="49.5">
      <c r="A47" s="1363" t="s">
        <v>199</v>
      </c>
      <c r="B47" s="1363" t="s">
        <v>200</v>
      </c>
      <c r="C47" s="1363" t="s">
        <v>201</v>
      </c>
      <c r="D47" s="1363" t="s">
        <v>202</v>
      </c>
      <c r="E47" s="2259"/>
      <c r="F47" s="2259"/>
      <c r="G47" s="2259"/>
      <c r="H47" s="2259"/>
      <c r="I47" s="2256" t="str">
        <f>S46&amp;".1"</f>
        <v>....1</v>
      </c>
      <c r="J47" s="1363"/>
      <c r="K47" s="1363"/>
      <c r="L47" s="1364" t="s">
        <v>408</v>
      </c>
      <c r="P47" s="2257">
        <v>1</v>
      </c>
      <c r="Q47" s="1331"/>
      <c r="R47" s="356"/>
      <c r="S47" s="1336" t="str">
        <f>$I47</f>
        <v>....1</v>
      </c>
      <c r="T47" s="285" t="s">
        <v>409</v>
      </c>
      <c r="U47" s="300"/>
      <c r="V47" s="2245"/>
      <c r="W47" s="2246"/>
      <c r="X47" s="2246"/>
      <c r="Y47" s="2246"/>
      <c r="Z47" s="2246"/>
      <c r="AA47" s="2246"/>
      <c r="AB47" s="2246"/>
      <c r="AC47" s="2247"/>
      <c r="AD47" s="2245" t="s">
        <v>452</v>
      </c>
      <c r="AE47" s="2246"/>
      <c r="AF47" s="2246"/>
      <c r="AG47" s="2246"/>
      <c r="AH47" s="2246"/>
      <c r="AI47" s="2246"/>
      <c r="AJ47" s="2246"/>
      <c r="AK47" s="2246"/>
      <c r="AL47" s="2245"/>
      <c r="AM47" s="2246"/>
      <c r="AN47" s="2246"/>
      <c r="AO47" s="2246"/>
      <c r="AP47" s="2246"/>
      <c r="AQ47" s="2246"/>
      <c r="AR47" s="2246"/>
      <c r="AS47" s="2247"/>
      <c r="AT47" s="2245"/>
      <c r="AU47" s="2246"/>
      <c r="AV47" s="2246"/>
      <c r="AW47" s="2246"/>
      <c r="AX47" s="2246"/>
      <c r="AY47" s="2246"/>
      <c r="AZ47" s="2246"/>
      <c r="BA47" s="2247"/>
      <c r="BB47" s="2245"/>
      <c r="BC47" s="2246"/>
      <c r="BD47" s="2246"/>
      <c r="BE47" s="2246"/>
      <c r="BF47" s="2246"/>
      <c r="BG47" s="2246"/>
      <c r="BH47" s="2246"/>
      <c r="BI47" s="2247"/>
      <c r="BJ47" s="2247"/>
      <c r="BK47" s="1258" t="s">
        <v>410</v>
      </c>
      <c r="BM47" s="500"/>
      <c r="BN47" s="500" t="str">
        <f>IF(T47="","",T47)</f>
        <v>Схема подключения теплопотребляющей установки к коллектору источника тепловой энергии</v>
      </c>
      <c r="BO47" s="500"/>
      <c r="BP47" s="500"/>
      <c r="BQ47" s="1155">
        <v>47</v>
      </c>
    </row>
    <row customHeight="1" ht="22.049999999999997">
      <c r="A48" s="1363" t="s">
        <v>199</v>
      </c>
      <c r="B48" s="1363" t="s">
        <v>200</v>
      </c>
      <c r="C48" s="1363" t="s">
        <v>201</v>
      </c>
      <c r="D48" s="1363" t="s">
        <v>202</v>
      </c>
      <c r="E48" s="2259"/>
      <c r="F48" s="2259"/>
      <c r="G48" s="2259"/>
      <c r="H48" s="2259"/>
      <c r="I48" s="2286"/>
      <c r="J48" s="2256" t="str">
        <f>I47&amp;".1"</f>
        <v>....1.1</v>
      </c>
      <c r="K48" s="1363"/>
      <c r="L48" s="1364" t="s">
        <v>411</v>
      </c>
      <c r="P48" s="2257"/>
      <c r="Q48" s="2257">
        <v>1</v>
      </c>
      <c r="R48" s="357"/>
      <c r="S48" s="1336" t="str">
        <f>$J48</f>
        <v>....1.1</v>
      </c>
      <c r="T48" s="286" t="s">
        <v>412</v>
      </c>
      <c r="U48" s="300"/>
      <c r="V48" s="2245"/>
      <c r="W48" s="2246"/>
      <c r="X48" s="2246"/>
      <c r="Y48" s="2246"/>
      <c r="Z48" s="2246"/>
      <c r="AA48" s="2246"/>
      <c r="AB48" s="2246"/>
      <c r="AC48" s="2247"/>
      <c r="AD48" s="2245" t="s">
        <v>452</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5"/>
      <c r="BC48" s="2246"/>
      <c r="BD48" s="2246"/>
      <c r="BE48" s="2246"/>
      <c r="BF48" s="2246"/>
      <c r="BG48" s="2246"/>
      <c r="BH48" s="2246"/>
      <c r="BI48" s="2247"/>
      <c r="BJ48" s="2247"/>
      <c r="BK48" s="1258" t="s">
        <v>413</v>
      </c>
      <c r="BM48" s="500"/>
      <c r="BN48" s="500" t="str">
        <f>IF(T48="","",T48)</f>
        <v>Группа потребителей</v>
      </c>
      <c r="BO48" s="500"/>
      <c r="BP48" s="500"/>
      <c r="BQ48" s="1155">
        <v>21</v>
      </c>
    </row>
    <row customHeight="1" ht="22.049999999999997">
      <c r="A49" s="1363" t="s">
        <v>199</v>
      </c>
      <c r="B49" s="1363" t="s">
        <v>200</v>
      </c>
      <c r="C49" s="1363" t="s">
        <v>201</v>
      </c>
      <c r="D49" s="1363" t="s">
        <v>202</v>
      </c>
      <c r="E49" s="2259"/>
      <c r="F49" s="2259"/>
      <c r="G49" s="2259"/>
      <c r="H49" s="2259"/>
      <c r="I49" s="2286"/>
      <c r="J49" s="2286"/>
      <c r="K49" s="2256" t="str">
        <f>J48&amp;".1"</f>
        <v>....1.1.1</v>
      </c>
      <c r="L49" s="1364" t="s">
        <v>414</v>
      </c>
      <c r="P49" s="2257"/>
      <c r="Q49" s="2257"/>
      <c r="R49" s="357">
        <v>1</v>
      </c>
      <c r="S49" s="1336" t="str">
        <f>$K49</f>
        <v>....1.1.1</v>
      </c>
      <c r="T49" s="1347" t="s">
        <v>453</v>
      </c>
      <c r="U49" s="300"/>
      <c r="V49" s="325"/>
      <c r="W49" s="751"/>
      <c r="X49" s="325"/>
      <c r="Y49" s="384"/>
      <c r="Z49" s="2265"/>
      <c r="AA49" s="2107" t="s">
        <v>67</v>
      </c>
      <c r="AB49" s="2265"/>
      <c r="AC49" s="2107" t="s">
        <v>67</v>
      </c>
      <c r="AD49" s="325"/>
      <c r="AE49" s="751">
        <v>272.01</v>
      </c>
      <c r="AF49" s="325"/>
      <c r="AG49" s="384"/>
      <c r="AH49" s="2602">
        <v>46388</v>
      </c>
      <c r="AI49" s="2107" t="s">
        <v>67</v>
      </c>
      <c r="AJ49" s="2287">
        <v>46568</v>
      </c>
      <c r="AK49" s="2107" t="s">
        <v>67</v>
      </c>
      <c r="AL49" s="325"/>
      <c r="AM49" s="751">
        <v>272.01</v>
      </c>
      <c r="AN49" s="325"/>
      <c r="AO49" s="384"/>
      <c r="AP49" s="2602">
        <v>46569</v>
      </c>
      <c r="AQ49" s="2107" t="s">
        <v>67</v>
      </c>
      <c r="AR49" s="2602">
        <v>46752</v>
      </c>
      <c r="AS49" s="2107" t="s">
        <v>67</v>
      </c>
      <c r="AT49" s="325"/>
      <c r="AU49" s="751">
        <v>308.8</v>
      </c>
      <c r="AV49" s="325"/>
      <c r="AW49" s="384"/>
      <c r="AX49" s="2602">
        <v>46753</v>
      </c>
      <c r="AY49" s="2107" t="s">
        <v>67</v>
      </c>
      <c r="AZ49" s="2602">
        <v>46934</v>
      </c>
      <c r="BA49" s="2107" t="s">
        <v>67</v>
      </c>
      <c r="BB49" s="325"/>
      <c r="BC49" s="751">
        <v>308.8</v>
      </c>
      <c r="BD49" s="325"/>
      <c r="BE49" s="384"/>
      <c r="BF49" s="2602">
        <v>46935</v>
      </c>
      <c r="BG49" s="2107" t="s">
        <v>67</v>
      </c>
      <c r="BH49" s="2602">
        <v>47118</v>
      </c>
      <c r="BI49" s="2107" t="s">
        <v>67</v>
      </c>
      <c r="BJ49" s="1348"/>
      <c r="BK49" s="2253" t="s">
        <v>415</v>
      </c>
      <c r="BL49" s="511">
        <f>STRCHECKDATE(V50:BJ50)</f>
      </c>
      <c r="BM49" s="500"/>
      <c r="BN49" s="500" t="str">
        <f>IF(T49="","",T49)</f>
        <v>вода</v>
      </c>
      <c r="BO49" s="500"/>
      <c r="BP49" s="500"/>
      <c r="BQ49" s="1155">
        <v>21</v>
      </c>
    </row>
    <row customHeight="1" ht="1.05">
      <c r="A50" s="1363" t="s">
        <v>199</v>
      </c>
      <c r="B50" s="1363" t="s">
        <v>200</v>
      </c>
      <c r="C50" s="1363" t="s">
        <v>201</v>
      </c>
      <c r="D50" s="1363" t="s">
        <v>202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325"/>
      <c r="AU50" s="325"/>
      <c r="AV50" s="325"/>
      <c r="AW50" s="328" t="str">
        <f>AX49&amp;"-"&amp;AZ49</f>
        <v>46753-46934</v>
      </c>
      <c r="AX50" s="2309"/>
      <c r="AY50" s="2107"/>
      <c r="AZ50" s="2309"/>
      <c r="BA50" s="2107"/>
      <c r="BB50" s="325"/>
      <c r="BC50" s="325"/>
      <c r="BD50" s="325"/>
      <c r="BE50" s="328" t="str">
        <f>BF49&amp;"-"&amp;BH49</f>
        <v>46935-47118</v>
      </c>
      <c r="BF50" s="2309"/>
      <c r="BG50" s="2107"/>
      <c r="BH50" s="2309"/>
      <c r="BI50" s="2107"/>
      <c r="BJ50" s="1349"/>
      <c r="BK50" s="2254"/>
      <c r="BM50" s="500"/>
      <c r="BN50" s="500" t="str">
        <f>IF(T50="","",T50)</f>
        <v/>
      </c>
      <c r="BO50" s="500"/>
      <c r="BP50" s="500"/>
      <c r="BQ50" s="1155">
        <v>1</v>
      </c>
    </row>
    <row customHeight="1" ht="11.549999999999999">
      <c r="A51" s="1363" t="s">
        <v>199</v>
      </c>
      <c r="B51" s="1363" t="s">
        <v>200</v>
      </c>
      <c r="C51" s="1363" t="s">
        <v>201</v>
      </c>
      <c r="D51" s="1363" t="s">
        <v>202</v>
      </c>
      <c r="E51" s="2259"/>
      <c r="F51" s="2259"/>
      <c r="G51" s="2259"/>
      <c r="H51" s="2259"/>
      <c r="I51" s="2286"/>
      <c r="J51" s="2256"/>
      <c r="K51" s="1363"/>
      <c r="L51" s="1364"/>
      <c r="P51" s="2257"/>
      <c r="Q51" s="2257"/>
      <c r="R51" s="356"/>
      <c r="S51" s="1278"/>
      <c r="T51" s="288" t="s">
        <v>416</v>
      </c>
      <c r="U51" s="367"/>
      <c r="V51" s="367"/>
      <c r="W51" s="367"/>
      <c r="X51" s="367"/>
      <c r="Y51" s="367"/>
      <c r="Z51" s="367"/>
      <c r="AA51" s="367"/>
      <c r="AB51" s="367"/>
      <c r="AC51" s="367"/>
      <c r="AD51" s="367"/>
      <c r="AE51" s="367"/>
      <c r="AF51" s="367"/>
      <c r="AG51" s="367"/>
      <c r="AH51" s="367"/>
      <c r="AI51" s="367"/>
      <c r="AJ51" s="367"/>
      <c r="AK51" s="367"/>
      <c r="AL51" s="2652"/>
      <c r="AM51" s="2652"/>
      <c r="AN51" s="2652"/>
      <c r="AO51" s="2652"/>
      <c r="AP51" s="2652"/>
      <c r="AQ51" s="2652"/>
      <c r="AR51" s="2652"/>
      <c r="AS51" s="2652"/>
      <c r="AT51" s="2652"/>
      <c r="AU51" s="2652"/>
      <c r="AV51" s="2652"/>
      <c r="AW51" s="2652"/>
      <c r="AX51" s="2652"/>
      <c r="AY51" s="2652"/>
      <c r="AZ51" s="2652"/>
      <c r="BA51" s="2652"/>
      <c r="BB51" s="2652"/>
      <c r="BC51" s="2652"/>
      <c r="BD51" s="2652"/>
      <c r="BE51" s="2652"/>
      <c r="BF51" s="2652"/>
      <c r="BG51" s="2652"/>
      <c r="BH51" s="2652"/>
      <c r="BI51" s="2652"/>
      <c r="BJ51" s="324"/>
      <c r="BK51" s="2255"/>
      <c r="BM51" s="500"/>
      <c r="BN51" s="500" t="str">
        <f>IF(T51="","",T51)</f>
        <v>Добавить вид теплоносителя (параметры теплоносителя)</v>
      </c>
      <c r="BO51" s="500"/>
      <c r="BP51" s="500"/>
      <c r="BQ51" s="1155">
        <v>11</v>
      </c>
    </row>
    <row customHeight="1" ht="11.549999999999999">
      <c r="A52" s="1363" t="s">
        <v>199</v>
      </c>
      <c r="B52" s="1363" t="s">
        <v>200</v>
      </c>
      <c r="C52" s="1363" t="s">
        <v>201</v>
      </c>
      <c r="D52" s="1363" t="s">
        <v>202</v>
      </c>
      <c r="E52" s="2259"/>
      <c r="F52" s="2259"/>
      <c r="G52" s="2259"/>
      <c r="H52" s="2259"/>
      <c r="I52" s="2256"/>
      <c r="J52" s="1363"/>
      <c r="K52" s="1363"/>
      <c r="L52" s="1364"/>
      <c r="P52" s="2257"/>
      <c r="Q52" s="1331"/>
      <c r="R52" s="356"/>
      <c r="S52" s="1278"/>
      <c r="T52" s="287" t="s">
        <v>417</v>
      </c>
      <c r="U52" s="367"/>
      <c r="V52" s="367"/>
      <c r="W52" s="367"/>
      <c r="X52" s="367"/>
      <c r="Y52" s="367"/>
      <c r="Z52" s="367"/>
      <c r="AA52" s="367"/>
      <c r="AB52" s="367"/>
      <c r="AC52" s="366"/>
      <c r="AD52" s="367"/>
      <c r="AE52" s="367"/>
      <c r="AF52" s="367"/>
      <c r="AG52" s="367"/>
      <c r="AH52" s="367"/>
      <c r="AI52" s="367"/>
      <c r="AJ52" s="367"/>
      <c r="AK52" s="366"/>
      <c r="AL52" s="2652"/>
      <c r="AM52" s="2652"/>
      <c r="AN52" s="2652"/>
      <c r="AO52" s="2652"/>
      <c r="AP52" s="2652"/>
      <c r="AQ52" s="2652"/>
      <c r="AR52" s="2652"/>
      <c r="AS52" s="2653"/>
      <c r="AT52" s="2652"/>
      <c r="AU52" s="2652"/>
      <c r="AV52" s="2652"/>
      <c r="AW52" s="2652"/>
      <c r="AX52" s="2652"/>
      <c r="AY52" s="2652"/>
      <c r="AZ52" s="2652"/>
      <c r="BA52" s="2653"/>
      <c r="BB52" s="2652"/>
      <c r="BC52" s="2652"/>
      <c r="BD52" s="2652"/>
      <c r="BE52" s="2652"/>
      <c r="BF52" s="2652"/>
      <c r="BG52" s="2652"/>
      <c r="BH52" s="2652"/>
      <c r="BI52" s="2653"/>
      <c r="BJ52" s="367"/>
      <c r="BK52" s="303"/>
      <c r="BM52" s="500"/>
      <c r="BN52" s="500" t="str">
        <f>IF(T52="","",T52)</f>
        <v>Добавить группу потребителей</v>
      </c>
      <c r="BO52" s="500"/>
      <c r="BP52" s="500"/>
      <c r="BQ52" s="1155">
        <v>11</v>
      </c>
    </row>
    <row customHeight="1" ht="14.699999999999998">
      <c r="A53" s="1363" t="s">
        <v>199</v>
      </c>
      <c r="B53" s="1363" t="s">
        <v>200</v>
      </c>
      <c r="C53" s="1363" t="s">
        <v>201</v>
      </c>
      <c r="D53" s="1363" t="s">
        <v>202</v>
      </c>
      <c r="E53" s="2259"/>
      <c r="F53" s="2259"/>
      <c r="G53" s="2259"/>
      <c r="H53" s="2258"/>
      <c r="I53" s="1363"/>
      <c r="J53" s="1363"/>
      <c r="K53" s="1363"/>
      <c r="L53" s="1364"/>
      <c r="M53" s="1365"/>
      <c r="N53" s="1365"/>
      <c r="O53" s="537"/>
      <c r="P53" s="360"/>
      <c r="Q53" s="375"/>
      <c r="R53" s="355"/>
      <c r="S53" s="1278"/>
      <c r="T53" s="365" t="s">
        <v>418</v>
      </c>
      <c r="U53" s="367"/>
      <c r="V53" s="367"/>
      <c r="W53" s="367"/>
      <c r="X53" s="367"/>
      <c r="Y53" s="367"/>
      <c r="Z53" s="367"/>
      <c r="AA53" s="367"/>
      <c r="AB53" s="367"/>
      <c r="AC53" s="366"/>
      <c r="AD53" s="367"/>
      <c r="AE53" s="367"/>
      <c r="AF53" s="367"/>
      <c r="AG53" s="367"/>
      <c r="AH53" s="367"/>
      <c r="AI53" s="367"/>
      <c r="AJ53" s="367"/>
      <c r="AK53" s="366"/>
      <c r="AL53" s="2652"/>
      <c r="AM53" s="2652"/>
      <c r="AN53" s="2652"/>
      <c r="AO53" s="2652"/>
      <c r="AP53" s="2652"/>
      <c r="AQ53" s="2652"/>
      <c r="AR53" s="2652"/>
      <c r="AS53" s="2653"/>
      <c r="AT53" s="2652"/>
      <c r="AU53" s="2652"/>
      <c r="AV53" s="2652"/>
      <c r="AW53" s="2652"/>
      <c r="AX53" s="2652"/>
      <c r="AY53" s="2652"/>
      <c r="AZ53" s="2652"/>
      <c r="BA53" s="2653"/>
      <c r="BB53" s="2652"/>
      <c r="BC53" s="2652"/>
      <c r="BD53" s="2652"/>
      <c r="BE53" s="2652"/>
      <c r="BF53" s="2652"/>
      <c r="BG53" s="2652"/>
      <c r="BH53" s="2652"/>
      <c r="BI53" s="2653"/>
      <c r="BJ53" s="367"/>
      <c r="BK53" s="303"/>
      <c r="BM53" s="500"/>
      <c r="BN53" s="500" t="str">
        <f>IF(T53="","",T53)</f>
        <v>Добавить схему подключения</v>
      </c>
      <c r="BO53" s="500"/>
      <c r="BP53" s="500"/>
      <c r="BQ53" s="1155">
        <v>14</v>
      </c>
    </row>
    <row s="1642" customFormat="1" customHeight="1" ht="1.05">
      <c r="A54" s="1343" t="s">
        <v>199</v>
      </c>
      <c r="B54" s="1343" t="s">
        <v>200</v>
      </c>
      <c r="C54" s="1343" t="s">
        <v>201</v>
      </c>
      <c r="D54" s="1314"/>
      <c r="E54" s="2259"/>
      <c r="F54" s="2259"/>
      <c r="G54" s="2258"/>
      <c r="H54" s="1314"/>
      <c r="I54" s="1314"/>
      <c r="J54" s="1314"/>
      <c r="K54" s="1314"/>
      <c r="L54" s="1339"/>
      <c r="M54" s="1315"/>
      <c r="N54" s="131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E54" s="1324"/>
      <c r="BF54" s="1324"/>
      <c r="BG54" s="1324"/>
      <c r="BH54" s="1324"/>
      <c r="BI54" s="1324"/>
      <c r="BJ54" s="1324"/>
      <c r="BK54" s="1324"/>
      <c r="BM54" s="789"/>
      <c r="BN54" s="789" t="str">
        <f>IF(T54="","",T54)</f>
        <v>Добавить источник для дифференциации</v>
      </c>
      <c r="BO54" s="789"/>
      <c r="BP54" s="789"/>
      <c r="BQ54" s="518">
        <v>1</v>
      </c>
    </row>
    <row s="1642" customFormat="1" customHeight="1" ht="1.05">
      <c r="A55" s="1343" t="s">
        <v>199</v>
      </c>
      <c r="B55" s="1343" t="s">
        <v>200</v>
      </c>
      <c r="C55" s="1314"/>
      <c r="D55" s="1314"/>
      <c r="E55" s="2259"/>
      <c r="F55" s="2258"/>
      <c r="G55" s="1314"/>
      <c r="H55" s="1314"/>
      <c r="I55" s="1314"/>
      <c r="J55" s="1314"/>
      <c r="K55" s="1314"/>
      <c r="L55" s="1339"/>
      <c r="M55" s="1321"/>
      <c r="N55" s="132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V55" s="1324"/>
      <c r="AW55" s="1324"/>
      <c r="AX55" s="1324"/>
      <c r="AY55" s="1324"/>
      <c r="AZ55" s="1324"/>
      <c r="BA55" s="1324"/>
      <c r="BB55" s="1324"/>
      <c r="BC55" s="1324"/>
      <c r="BD55" s="1324"/>
      <c r="BE55" s="1324"/>
      <c r="BF55" s="1324"/>
      <c r="BG55" s="1324"/>
      <c r="BH55" s="1324"/>
      <c r="BI55" s="1324"/>
      <c r="BJ55" s="1324"/>
      <c r="BK55" s="1324"/>
      <c r="BM55" s="789"/>
      <c r="BN55" s="789" t="str">
        <f>IF(T55="","",T55)</f>
        <v>Добавить централизованную систему для дифференциации</v>
      </c>
      <c r="BO55" s="789"/>
      <c r="BP55" s="789"/>
      <c r="BQ55" s="518">
        <v>1</v>
      </c>
    </row>
    <row s="1642" customFormat="1" customHeight="1" ht="1.05">
      <c r="A56" s="1343" t="s">
        <v>199</v>
      </c>
      <c r="B56" s="1343"/>
      <c r="C56" s="1343"/>
      <c r="D56" s="1343"/>
      <c r="E56" s="2258"/>
      <c r="F56" s="1343"/>
      <c r="G56" s="1343"/>
      <c r="H56" s="1343"/>
      <c r="I56" s="1343"/>
      <c r="J56" s="1343"/>
      <c r="K56" s="1343"/>
      <c r="L56" s="1346"/>
      <c r="M56" s="1321"/>
      <c r="N56" s="1321"/>
      <c r="O56" s="518"/>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D56" s="1324"/>
      <c r="BE56" s="1324"/>
      <c r="BF56" s="1324"/>
      <c r="BG56" s="1324"/>
      <c r="BH56" s="1324"/>
      <c r="BI56" s="1324"/>
      <c r="BJ56" s="1324"/>
      <c r="BK56" s="1324"/>
      <c r="BM56" s="500"/>
      <c r="BN56" s="500" t="str">
        <f>IF(T56="","",T56)</f>
        <v>Добавить территорию для дифференциации</v>
      </c>
      <c r="BO56" s="500"/>
      <c r="BP56" s="500"/>
      <c r="BQ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D57" s="1324"/>
      <c r="BE57" s="1324"/>
      <c r="BF57" s="1324"/>
      <c r="BG57" s="1324"/>
      <c r="BH57" s="1324"/>
      <c r="BI57" s="1324"/>
      <c r="BJ57" s="1324"/>
      <c r="BK57" s="1324"/>
      <c r="BM57" s="789"/>
      <c r="BN57" s="789" t="str">
        <f>IF(T57="","",T57)</f>
        <v>Добавить наименование тарифа</v>
      </c>
      <c r="BO57" s="789"/>
      <c r="BP57" s="789"/>
      <c r="BQ57" s="518">
        <v>1</v>
      </c>
    </row>
    <row customHeight="1" ht="11.549999999999999">
      <c r="M58" s="1160"/>
      <c r="N58" s="1160"/>
      <c r="O58" s="537"/>
      <c r="P58" s="1155"/>
      <c r="Q58" s="1155"/>
      <c r="R58" s="1155"/>
      <c r="S58" s="1155"/>
      <c r="AL58" s="1635"/>
      <c r="AM58" s="1635"/>
      <c r="AN58" s="1635"/>
      <c r="AO58" s="1635"/>
      <c r="AP58" s="1635"/>
      <c r="AQ58" s="1635"/>
      <c r="AR58" s="1635"/>
      <c r="AS58" s="1635"/>
      <c r="AT58" s="1635"/>
      <c r="AU58" s="1635"/>
      <c r="AV58" s="1635"/>
      <c r="AW58" s="1635"/>
      <c r="AX58" s="1635"/>
      <c r="AY58" s="1635"/>
      <c r="AZ58" s="1635"/>
      <c r="BA58" s="1635"/>
      <c r="BB58" s="1635"/>
      <c r="BC58" s="1635"/>
      <c r="BD58" s="1635"/>
      <c r="BE58" s="1635"/>
      <c r="BF58" s="1635"/>
      <c r="BG58" s="1635"/>
      <c r="BH58" s="1635"/>
      <c r="BI58" s="1635"/>
      <c r="BL58" s="1155"/>
      <c r="BM58" s="1155"/>
      <c r="BN58" s="1155"/>
      <c r="BO58" s="1155"/>
      <c r="BP58" s="1155"/>
      <c r="BQ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385"/>
      <c r="AU59" s="2385"/>
      <c r="AV59" s="2385"/>
      <c r="AW59" s="2385"/>
      <c r="AX59" s="2385"/>
      <c r="AY59" s="2385"/>
      <c r="AZ59" s="2385"/>
      <c r="BA59" s="2385"/>
      <c r="BB59" s="2385"/>
      <c r="BC59" s="2385"/>
      <c r="BD59" s="2385"/>
      <c r="BE59" s="2385"/>
      <c r="BF59" s="2385"/>
      <c r="BG59" s="2385"/>
      <c r="BH59" s="2385"/>
      <c r="BI59" s="2385"/>
      <c r="BJ59" s="2285"/>
      <c r="BK59" s="2285"/>
      <c r="BQ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385"/>
      <c r="AU60" s="2385"/>
      <c r="AV60" s="2385"/>
      <c r="AW60" s="2385"/>
      <c r="AX60" s="2385"/>
      <c r="AY60" s="2385"/>
      <c r="AZ60" s="2385"/>
      <c r="BA60" s="2385"/>
      <c r="BB60" s="2385"/>
      <c r="BC60" s="2385"/>
      <c r="BD60" s="2385"/>
      <c r="BE60" s="2385"/>
      <c r="BF60" s="2385"/>
      <c r="BG60" s="2385"/>
      <c r="BH60" s="2385"/>
      <c r="BI60" s="2385"/>
      <c r="BJ60" s="2285"/>
      <c r="BK60" s="2285"/>
      <c r="BQ60" s="1155">
        <v>75</v>
      </c>
    </row>
    <row customHeight="1" ht="14.699999999999998">
      <c r="O61" s="537"/>
      <c r="AL61" s="1635"/>
      <c r="AM61" s="1635"/>
      <c r="AN61" s="1635"/>
      <c r="AO61" s="1635"/>
      <c r="AP61" s="1635"/>
      <c r="AQ61" s="1635"/>
      <c r="AR61" s="1635"/>
      <c r="AS61" s="1635"/>
      <c r="AT61" s="1635"/>
      <c r="AU61" s="1635"/>
      <c r="AV61" s="1635"/>
      <c r="AW61" s="1635"/>
      <c r="AX61" s="1635"/>
      <c r="AY61" s="1635"/>
      <c r="AZ61" s="1635"/>
      <c r="BA61" s="1635"/>
      <c r="BB61" s="1635"/>
      <c r="BC61" s="1635"/>
      <c r="BD61" s="1635"/>
      <c r="BE61" s="1635"/>
      <c r="BF61" s="1635"/>
      <c r="BG61" s="1635"/>
      <c r="BH61" s="1635"/>
      <c r="BI61" s="1635"/>
      <c r="BQ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385"/>
      <c r="AM62" s="2385"/>
      <c r="AN62" s="2385"/>
      <c r="AO62" s="2385"/>
      <c r="AP62" s="2385"/>
      <c r="AQ62" s="2385"/>
      <c r="AR62" s="2385"/>
      <c r="AS62" s="2385"/>
      <c r="AT62" s="2385"/>
      <c r="AU62" s="2385"/>
      <c r="AV62" s="2385"/>
      <c r="AW62" s="2385"/>
      <c r="AX62" s="2385"/>
      <c r="AY62" s="2385"/>
      <c r="AZ62" s="2385"/>
      <c r="BA62" s="2385"/>
      <c r="BB62" s="2385"/>
      <c r="BC62" s="2385"/>
      <c r="BD62" s="2385"/>
      <c r="BE62" s="2385"/>
      <c r="BF62" s="2385"/>
      <c r="BG62" s="2385"/>
      <c r="BH62" s="2385"/>
      <c r="BI62" s="2385"/>
      <c r="BJ62" s="2285"/>
      <c r="BK62" s="2285"/>
      <c r="BQ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385"/>
      <c r="BC63" s="2385"/>
      <c r="BD63" s="2385"/>
      <c r="BE63" s="2385"/>
      <c r="BF63" s="2385"/>
      <c r="BG63" s="2385"/>
      <c r="BH63" s="2385"/>
      <c r="BI63" s="2385"/>
      <c r="BJ63" s="2285"/>
      <c r="BK63" s="2285"/>
      <c r="BQ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385"/>
      <c r="BC64" s="2385"/>
      <c r="BD64" s="2385"/>
      <c r="BE64" s="2385"/>
      <c r="BF64" s="2385"/>
      <c r="BG64" s="2385"/>
      <c r="BH64" s="2385"/>
      <c r="BI64" s="2385"/>
      <c r="BJ64" s="2285"/>
      <c r="BK64" s="2285"/>
      <c r="BQ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635">
        <v>0</v>
      </c>
      <c r="AM65" s="1635">
        <v>0</v>
      </c>
      <c r="AN65" s="1635">
        <v>0</v>
      </c>
      <c r="AO65" s="1635">
        <v>0</v>
      </c>
      <c r="AP65" s="1635">
        <v>0</v>
      </c>
      <c r="AQ65" s="1635">
        <v>0</v>
      </c>
      <c r="AR65" s="1635">
        <v>0</v>
      </c>
      <c r="AS65" s="1635">
        <v>0</v>
      </c>
      <c r="AT65" s="1635">
        <v>0</v>
      </c>
      <c r="AU65" s="1635">
        <v>0</v>
      </c>
      <c r="AV65" s="1635">
        <v>0</v>
      </c>
      <c r="AW65" s="1635">
        <v>0</v>
      </c>
      <c r="AX65" s="1635">
        <v>0</v>
      </c>
      <c r="AY65" s="1635">
        <v>0</v>
      </c>
      <c r="AZ65" s="1635">
        <v>0</v>
      </c>
      <c r="BA65" s="1635">
        <v>0</v>
      </c>
      <c r="BB65" s="1635">
        <v>0</v>
      </c>
      <c r="BC65" s="1635">
        <v>0</v>
      </c>
      <c r="BD65" s="1635">
        <v>0</v>
      </c>
      <c r="BE65" s="1635">
        <v>0</v>
      </c>
      <c r="BF65" s="1635">
        <v>0</v>
      </c>
      <c r="BG65" s="1635">
        <v>0</v>
      </c>
      <c r="BH65" s="1635">
        <v>0</v>
      </c>
      <c r="BI65" s="1635">
        <v>0</v>
      </c>
      <c r="BJ65" s="1155">
        <v>4</v>
      </c>
      <c r="BK65" s="1155">
        <v>115</v>
      </c>
      <c r="BL65" s="511">
        <v>10</v>
      </c>
      <c r="BM65" s="511">
        <v>10</v>
      </c>
      <c r="BN65" s="511">
        <v>10</v>
      </c>
      <c r="BO65" s="511">
        <v>10</v>
      </c>
      <c r="BP65" s="511">
        <v>10</v>
      </c>
      <c r="BQ65" s="1155">
        <v>23</v>
      </c>
    </row>
  </sheetData>
  <sheetProtection formatColumns="0" formatRows="0" autoFilter="0" sort="0" insertRows="0" insertColumns="1" deleteRows="0" deleteColumns="0"/>
  <mergeCells count="176">
    <mergeCell ref="V2:AC2"/>
    <mergeCell ref="AD2:BJ2"/>
    <mergeCell ref="V3:AC3"/>
    <mergeCell ref="AD3:BJ3"/>
    <mergeCell ref="V4:AC4"/>
    <mergeCell ref="AD4:BJ4"/>
    <mergeCell ref="T62:BK62"/>
    <mergeCell ref="T63:BK63"/>
    <mergeCell ref="T64:BK64"/>
    <mergeCell ref="S34:T34"/>
    <mergeCell ref="V34:AB34"/>
    <mergeCell ref="AD34:AJ34"/>
    <mergeCell ref="S35:T35"/>
    <mergeCell ref="V35:AB35"/>
    <mergeCell ref="AD35:AJ35"/>
    <mergeCell ref="BK49:BK51"/>
    <mergeCell ref="T59:BK59"/>
    <mergeCell ref="T60:BK60"/>
    <mergeCell ref="V47:AC47"/>
    <mergeCell ref="AD47:BJ47"/>
    <mergeCell ref="AA42:AB42"/>
    <mergeCell ref="AI42:AJ42"/>
    <mergeCell ref="AD40:AD41"/>
    <mergeCell ref="AE40:AE41"/>
    <mergeCell ref="AI49:AI50"/>
    <mergeCell ref="AJ49:AJ50"/>
    <mergeCell ref="AK49:AK50"/>
    <mergeCell ref="V5:AC5"/>
    <mergeCell ref="AD5:BJ5"/>
    <mergeCell ref="V6:AC6"/>
    <mergeCell ref="AD6:BJ6"/>
    <mergeCell ref="V7:AC7"/>
    <mergeCell ref="AD7:BJ7"/>
    <mergeCell ref="AH40:AJ40"/>
    <mergeCell ref="AA41:AB41"/>
    <mergeCell ref="AI41:AJ41"/>
    <mergeCell ref="AD32:AJ32"/>
    <mergeCell ref="V37:AC37"/>
    <mergeCell ref="AD37:AK37"/>
    <mergeCell ref="S38:BJ38"/>
    <mergeCell ref="S32:T32"/>
    <mergeCell ref="V32:AB32"/>
    <mergeCell ref="AD29:AJ29"/>
    <mergeCell ref="S30:T30"/>
    <mergeCell ref="V30:AB30"/>
    <mergeCell ref="AD30:AJ30"/>
    <mergeCell ref="S31:T31"/>
    <mergeCell ref="V31:AB31"/>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J48:J51"/>
    <mergeCell ref="Q48:Q51"/>
    <mergeCell ref="V48:AC48"/>
    <mergeCell ref="AD48:BJ48"/>
    <mergeCell ref="K49:K50"/>
    <mergeCell ref="Z49:Z50"/>
    <mergeCell ref="AA49:AA50"/>
    <mergeCell ref="AB49:AB50"/>
    <mergeCell ref="AC49:AC50"/>
    <mergeCell ref="AH49:AH50"/>
    <mergeCell ref="BK38:BK41"/>
    <mergeCell ref="S39:S41"/>
    <mergeCell ref="T39:T41"/>
    <mergeCell ref="V39:AB39"/>
    <mergeCell ref="AC39:AC41"/>
    <mergeCell ref="AD39:AJ39"/>
    <mergeCell ref="AK39:AK41"/>
    <mergeCell ref="BJ39:BJ41"/>
    <mergeCell ref="V40:V41"/>
    <mergeCell ref="W40:W41"/>
    <mergeCell ref="Z40:AB40"/>
    <mergeCell ref="AD31:AJ31"/>
    <mergeCell ref="AJ8:AJ9"/>
    <mergeCell ref="AK8:AK9"/>
    <mergeCell ref="Z8:Z9"/>
    <mergeCell ref="S26:AJ26"/>
    <mergeCell ref="S27:AJ27"/>
    <mergeCell ref="S29:T29"/>
    <mergeCell ref="V29:AB29"/>
    <mergeCell ref="BK8:BK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F40:BH40"/>
    <mergeCell ref="BG41:BH41"/>
    <mergeCell ref="BG42:BH42"/>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BI524337 AK8 AQ8 AS8 AY8 BA8 BG8 BI8 AK589873:BI589873 AK655409:BI655409 AK17 AK720945:BI720945 AK786481:BI786481 AK852017:BI852017 AK917553:BI917553 AK983089:BI983089 AK65585:BI65585 AK131121:BI131121 AK458801:BI458801 AK196657:BI196657 AK262193:BI262193 AI49 AI8 AC8 AA8 AI17 AK327729:BI327729 AK393265:BI393265 AA49 AC49 AK49 AQ49 AS49 AY49 BA49 BG49 BI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EA12E-ABD6-CE97-E937-0.4DD051B3}" mc:Ignorable="x14ac xr xr2 xr3">
  <sheetPr>
    <tabColor theme="6" tint="0.4"/>
  </sheetPr>
  <dimension ref="A1:CW66"/>
  <sheetViews>
    <sheetView topLeftCell="A1" showGridLines="0" zoomScale="90" workbookViewId="0">
      <selection activeCell="T60" sqref="T60:CQ6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2" style="1635" width="15.08203125" customWidth="1"/>
    <col min="33" max="33" style="1635" width="13.65234375" customWidth="1"/>
    <col min="34" max="34" style="1635" width="11.00390625" customWidth="1"/>
    <col min="35" max="35" style="1635" width="3.7109375" customWidth="1"/>
    <col min="36" max="36" style="1635" width="11.00390625" customWidth="1"/>
    <col min="37" max="37" style="1635" width="8.57421875" customWidth="1"/>
    <col min="39" max="39" width="0" customWidth="1"/>
    <col min="47" max="47" width="0" customWidth="1"/>
    <col min="55" max="55" width="0" customWidth="1"/>
    <col min="63" max="63" width="0" customWidth="1"/>
    <col min="71" max="71" width="0" customWidth="1"/>
    <col min="79" max="79" width="0" customWidth="1"/>
    <col min="87" max="87" width="0" customWidth="1"/>
    <col min="93" max="93" width="10.57421875" hidden="1"/>
    <col min="94" max="94" style="1635" width="4.00390625" customWidth="1"/>
    <col min="95" max="95" style="1635" width="115.00390625" customWidth="1"/>
    <col min="96" max="100" style="1642" width="10.00390625" customWidth="1"/>
    <col min="101" max="101" style="1635" width="8.421875" hidden="1" customWidth="1"/>
  </cols>
  <sheetData>
    <row customHeight="1" ht="22.5" hidden="1">
      <c r="Y1" s="327"/>
      <c r="Z1" s="327"/>
      <c r="AG1" s="327"/>
      <c r="AH1" s="327"/>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J1" s="1635"/>
      <c r="BK1" s="1635"/>
      <c r="BL1" s="1635"/>
      <c r="BM1" s="1635"/>
      <c r="BN1" s="1635"/>
      <c r="BO1" s="1635"/>
      <c r="BP1" s="1635"/>
      <c r="BQ1" s="1635"/>
      <c r="BR1" s="1635"/>
      <c r="BS1" s="1635"/>
      <c r="BT1" s="1635"/>
      <c r="BU1" s="1635"/>
      <c r="BV1" s="1635"/>
      <c r="BW1" s="1635"/>
      <c r="BX1" s="1635"/>
      <c r="BY1" s="1635"/>
      <c r="BZ1" s="1635"/>
      <c r="CA1" s="1635"/>
      <c r="CB1" s="1635"/>
      <c r="CC1" s="1635"/>
      <c r="CD1" s="1635"/>
      <c r="CE1" s="1635"/>
      <c r="CF1" s="1635"/>
      <c r="CG1" s="1635"/>
      <c r="CH1" s="1635"/>
      <c r="CI1" s="1635"/>
      <c r="CJ1" s="1635"/>
      <c r="CK1" s="1635"/>
      <c r="CL1" s="1635"/>
      <c r="CM1" s="1635"/>
      <c r="CN1" s="1635"/>
      <c r="CO1" s="1635"/>
      <c r="CW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2"/>
      <c r="BC2" s="2243"/>
      <c r="BD2" s="2243"/>
      <c r="BE2" s="2243"/>
      <c r="BF2" s="2243"/>
      <c r="BG2" s="2243"/>
      <c r="BH2" s="2243"/>
      <c r="BI2" s="2244"/>
      <c r="BJ2" s="2242"/>
      <c r="BK2" s="2243"/>
      <c r="BL2" s="2243"/>
      <c r="BM2" s="2243"/>
      <c r="BN2" s="2243"/>
      <c r="BO2" s="2243"/>
      <c r="BP2" s="2243"/>
      <c r="BQ2" s="2244"/>
      <c r="BR2" s="2242"/>
      <c r="BS2" s="2243"/>
      <c r="BT2" s="2243"/>
      <c r="BU2" s="2243"/>
      <c r="BV2" s="2243"/>
      <c r="BW2" s="2243"/>
      <c r="BX2" s="2243"/>
      <c r="BY2" s="2244"/>
      <c r="BZ2" s="2242"/>
      <c r="CA2" s="2243"/>
      <c r="CB2" s="2243"/>
      <c r="CC2" s="2243"/>
      <c r="CD2" s="2243"/>
      <c r="CE2" s="2243"/>
      <c r="CF2" s="2243"/>
      <c r="CG2" s="2244"/>
      <c r="CH2" s="2242"/>
      <c r="CI2" s="2243"/>
      <c r="CJ2" s="2243"/>
      <c r="CK2" s="2243"/>
      <c r="CL2" s="2243"/>
      <c r="CM2" s="2243"/>
      <c r="CN2" s="2243"/>
      <c r="CO2" s="2244"/>
      <c r="CP2" s="2244"/>
      <c r="CQ2" s="1258" t="s">
        <v>401</v>
      </c>
      <c r="CS2" s="500"/>
      <c r="CT2" s="500" t="str">
        <f>IF(T2="","",T2)</f>
        <v>Наименование тарифа</v>
      </c>
      <c r="CU2" s="500"/>
      <c r="CV2" s="500"/>
      <c r="CW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2"/>
      <c r="BC3" s="2243"/>
      <c r="BD3" s="2243"/>
      <c r="BE3" s="2243"/>
      <c r="BF3" s="2243"/>
      <c r="BG3" s="2243"/>
      <c r="BH3" s="2243"/>
      <c r="BI3" s="2244"/>
      <c r="BJ3" s="2242"/>
      <c r="BK3" s="2243"/>
      <c r="BL3" s="2243"/>
      <c r="BM3" s="2243"/>
      <c r="BN3" s="2243"/>
      <c r="BO3" s="2243"/>
      <c r="BP3" s="2243"/>
      <c r="BQ3" s="2244"/>
      <c r="BR3" s="2242"/>
      <c r="BS3" s="2243"/>
      <c r="BT3" s="2243"/>
      <c r="BU3" s="2243"/>
      <c r="BV3" s="2243"/>
      <c r="BW3" s="2243"/>
      <c r="BX3" s="2243"/>
      <c r="BY3" s="2244"/>
      <c r="BZ3" s="2242"/>
      <c r="CA3" s="2243"/>
      <c r="CB3" s="2243"/>
      <c r="CC3" s="2243"/>
      <c r="CD3" s="2243"/>
      <c r="CE3" s="2243"/>
      <c r="CF3" s="2243"/>
      <c r="CG3" s="2244"/>
      <c r="CH3" s="2242"/>
      <c r="CI3" s="2243"/>
      <c r="CJ3" s="2243"/>
      <c r="CK3" s="2243"/>
      <c r="CL3" s="2243"/>
      <c r="CM3" s="2243"/>
      <c r="CN3" s="2243"/>
      <c r="CO3" s="2244"/>
      <c r="CP3" s="2244"/>
      <c r="CQ3" s="1258" t="s">
        <v>403</v>
      </c>
      <c r="CS3" s="500"/>
      <c r="CT3" s="500" t="str">
        <f>IF(T3="","",T3)</f>
        <v>Территория действия тарифа</v>
      </c>
      <c r="CU3" s="500"/>
      <c r="CV3" s="500"/>
      <c r="CW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2"/>
      <c r="AU4" s="2243"/>
      <c r="AV4" s="2243"/>
      <c r="AW4" s="2243"/>
      <c r="AX4" s="2243"/>
      <c r="AY4" s="2243"/>
      <c r="AZ4" s="2243"/>
      <c r="BA4" s="2244"/>
      <c r="BB4" s="2242"/>
      <c r="BC4" s="2243"/>
      <c r="BD4" s="2243"/>
      <c r="BE4" s="2243"/>
      <c r="BF4" s="2243"/>
      <c r="BG4" s="2243"/>
      <c r="BH4" s="2243"/>
      <c r="BI4" s="2244"/>
      <c r="BJ4" s="2242"/>
      <c r="BK4" s="2243"/>
      <c r="BL4" s="2243"/>
      <c r="BM4" s="2243"/>
      <c r="BN4" s="2243"/>
      <c r="BO4" s="2243"/>
      <c r="BP4" s="2243"/>
      <c r="BQ4" s="2244"/>
      <c r="BR4" s="2242"/>
      <c r="BS4" s="2243"/>
      <c r="BT4" s="2243"/>
      <c r="BU4" s="2243"/>
      <c r="BV4" s="2243"/>
      <c r="BW4" s="2243"/>
      <c r="BX4" s="2243"/>
      <c r="BY4" s="2244"/>
      <c r="BZ4" s="2242"/>
      <c r="CA4" s="2243"/>
      <c r="CB4" s="2243"/>
      <c r="CC4" s="2243"/>
      <c r="CD4" s="2243"/>
      <c r="CE4" s="2243"/>
      <c r="CF4" s="2243"/>
      <c r="CG4" s="2244"/>
      <c r="CH4" s="2242"/>
      <c r="CI4" s="2243"/>
      <c r="CJ4" s="2243"/>
      <c r="CK4" s="2243"/>
      <c r="CL4" s="2243"/>
      <c r="CM4" s="2243"/>
      <c r="CN4" s="2243"/>
      <c r="CO4" s="2244"/>
      <c r="CP4" s="2244"/>
      <c r="CQ4" s="1258" t="s">
        <v>405</v>
      </c>
      <c r="CS4" s="500"/>
      <c r="CT4" s="500" t="str">
        <f>IF(T4="","",T4)</f>
        <v>Наименование системы теплоснабжения </v>
      </c>
      <c r="CU4" s="500"/>
      <c r="CV4" s="500"/>
      <c r="CW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2"/>
      <c r="AU5" s="2243"/>
      <c r="AV5" s="2243"/>
      <c r="AW5" s="2243"/>
      <c r="AX5" s="2243"/>
      <c r="AY5" s="2243"/>
      <c r="AZ5" s="2243"/>
      <c r="BA5" s="2244"/>
      <c r="BB5" s="2242"/>
      <c r="BC5" s="2243"/>
      <c r="BD5" s="2243"/>
      <c r="BE5" s="2243"/>
      <c r="BF5" s="2243"/>
      <c r="BG5" s="2243"/>
      <c r="BH5" s="2243"/>
      <c r="BI5" s="2244"/>
      <c r="BJ5" s="2242"/>
      <c r="BK5" s="2243"/>
      <c r="BL5" s="2243"/>
      <c r="BM5" s="2243"/>
      <c r="BN5" s="2243"/>
      <c r="BO5" s="2243"/>
      <c r="BP5" s="2243"/>
      <c r="BQ5" s="2244"/>
      <c r="BR5" s="2242"/>
      <c r="BS5" s="2243"/>
      <c r="BT5" s="2243"/>
      <c r="BU5" s="2243"/>
      <c r="BV5" s="2243"/>
      <c r="BW5" s="2243"/>
      <c r="BX5" s="2243"/>
      <c r="BY5" s="2244"/>
      <c r="BZ5" s="2242"/>
      <c r="CA5" s="2243"/>
      <c r="CB5" s="2243"/>
      <c r="CC5" s="2243"/>
      <c r="CD5" s="2243"/>
      <c r="CE5" s="2243"/>
      <c r="CF5" s="2243"/>
      <c r="CG5" s="2244"/>
      <c r="CH5" s="2242"/>
      <c r="CI5" s="2243"/>
      <c r="CJ5" s="2243"/>
      <c r="CK5" s="2243"/>
      <c r="CL5" s="2243"/>
      <c r="CM5" s="2243"/>
      <c r="CN5" s="2243"/>
      <c r="CO5" s="2244"/>
      <c r="CP5" s="2244"/>
      <c r="CQ5" s="1258" t="s">
        <v>407</v>
      </c>
      <c r="CS5" s="500"/>
      <c r="CT5" s="500" t="str">
        <f>IF(T5="","",T5)</f>
        <v>Источник тепловой энергии  </v>
      </c>
      <c r="CU5" s="500"/>
      <c r="CV5" s="500"/>
      <c r="CW5" s="1155">
        <v>0</v>
      </c>
    </row>
    <row customHeight="1" ht="14.25" hidden="1">
      <c r="A6" s="1363"/>
      <c r="B6" s="1363"/>
      <c r="C6" s="1363"/>
      <c r="D6" s="1363"/>
      <c r="E6" s="2259"/>
      <c r="F6" s="2259"/>
      <c r="G6" s="2259"/>
      <c r="H6" s="2259"/>
      <c r="I6" s="2256">
        <f>S5&amp;".1"</f>
      </c>
      <c r="J6" s="1363"/>
      <c r="K6" s="1363"/>
      <c r="L6" s="1364" t="s">
        <v>408</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6"/>
      <c r="AM6" s="2297"/>
      <c r="AN6" s="2297"/>
      <c r="AO6" s="2297"/>
      <c r="AP6" s="2297"/>
      <c r="AQ6" s="2297"/>
      <c r="AR6" s="2297"/>
      <c r="AS6" s="2298"/>
      <c r="AT6" s="2296"/>
      <c r="AU6" s="2297"/>
      <c r="AV6" s="2297"/>
      <c r="AW6" s="2297"/>
      <c r="AX6" s="2297"/>
      <c r="AY6" s="2297"/>
      <c r="AZ6" s="2297"/>
      <c r="BA6" s="2298"/>
      <c r="BB6" s="2296"/>
      <c r="BC6" s="2297"/>
      <c r="BD6" s="2297"/>
      <c r="BE6" s="2297"/>
      <c r="BF6" s="2297"/>
      <c r="BG6" s="2297"/>
      <c r="BH6" s="2297"/>
      <c r="BI6" s="2298"/>
      <c r="BJ6" s="2296"/>
      <c r="BK6" s="2297"/>
      <c r="BL6" s="2297"/>
      <c r="BM6" s="2297"/>
      <c r="BN6" s="2297"/>
      <c r="BO6" s="2297"/>
      <c r="BP6" s="2297"/>
      <c r="BQ6" s="2298"/>
      <c r="BR6" s="2296"/>
      <c r="BS6" s="2297"/>
      <c r="BT6" s="2297"/>
      <c r="BU6" s="2297"/>
      <c r="BV6" s="2297"/>
      <c r="BW6" s="2297"/>
      <c r="BX6" s="2297"/>
      <c r="BY6" s="2298"/>
      <c r="BZ6" s="2296"/>
      <c r="CA6" s="2297"/>
      <c r="CB6" s="2297"/>
      <c r="CC6" s="2297"/>
      <c r="CD6" s="2297"/>
      <c r="CE6" s="2297"/>
      <c r="CF6" s="2297"/>
      <c r="CG6" s="2298"/>
      <c r="CH6" s="2296"/>
      <c r="CI6" s="2297"/>
      <c r="CJ6" s="2297"/>
      <c r="CK6" s="2297"/>
      <c r="CL6" s="2297"/>
      <c r="CM6" s="2297"/>
      <c r="CN6" s="2297"/>
      <c r="CO6" s="2298"/>
      <c r="CP6" s="2298"/>
      <c r="CQ6" s="1385"/>
      <c r="CS6" s="500"/>
      <c r="CT6" s="500" t="str">
        <f>IF(T6="","",T6)</f>
        <v/>
      </c>
      <c r="CU6" s="500"/>
      <c r="CV6" s="500"/>
      <c r="CW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5"/>
      <c r="AU7" s="2246"/>
      <c r="AV7" s="2246"/>
      <c r="AW7" s="2246"/>
      <c r="AX7" s="2246"/>
      <c r="AY7" s="2246"/>
      <c r="AZ7" s="2246"/>
      <c r="BA7" s="2247"/>
      <c r="BB7" s="2245"/>
      <c r="BC7" s="2246"/>
      <c r="BD7" s="2246"/>
      <c r="BE7" s="2246"/>
      <c r="BF7" s="2246"/>
      <c r="BG7" s="2246"/>
      <c r="BH7" s="2246"/>
      <c r="BI7" s="2247"/>
      <c r="BJ7" s="2245"/>
      <c r="BK7" s="2246"/>
      <c r="BL7" s="2246"/>
      <c r="BM7" s="2246"/>
      <c r="BN7" s="2246"/>
      <c r="BO7" s="2246"/>
      <c r="BP7" s="2246"/>
      <c r="BQ7" s="2247"/>
      <c r="BR7" s="2245"/>
      <c r="BS7" s="2246"/>
      <c r="BT7" s="2246"/>
      <c r="BU7" s="2246"/>
      <c r="BV7" s="2246"/>
      <c r="BW7" s="2246"/>
      <c r="BX7" s="2246"/>
      <c r="BY7" s="2247"/>
      <c r="BZ7" s="2245"/>
      <c r="CA7" s="2246"/>
      <c r="CB7" s="2246"/>
      <c r="CC7" s="2246"/>
      <c r="CD7" s="2246"/>
      <c r="CE7" s="2246"/>
      <c r="CF7" s="2246"/>
      <c r="CG7" s="2247"/>
      <c r="CH7" s="2245"/>
      <c r="CI7" s="2246"/>
      <c r="CJ7" s="2246"/>
      <c r="CK7" s="2246"/>
      <c r="CL7" s="2246"/>
      <c r="CM7" s="2246"/>
      <c r="CN7" s="2246"/>
      <c r="CO7" s="2247"/>
      <c r="CP7" s="2247"/>
      <c r="CQ7" s="1258" t="s">
        <v>413</v>
      </c>
      <c r="CS7" s="500"/>
      <c r="CT7" s="500" t="str">
        <f>IF(T7="","",T7)</f>
        <v>Группа потребителей</v>
      </c>
      <c r="CU7" s="500"/>
      <c r="CV7" s="500"/>
      <c r="CW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751"/>
      <c r="AM8" s="325"/>
      <c r="AN8" s="751"/>
      <c r="AO8" s="1257"/>
      <c r="AP8" s="2602"/>
      <c r="AQ8" s="2107" t="s">
        <v>67</v>
      </c>
      <c r="AR8" s="2602"/>
      <c r="AS8" s="2107" t="s">
        <v>67</v>
      </c>
      <c r="AT8" s="751"/>
      <c r="AU8" s="325"/>
      <c r="AV8" s="751"/>
      <c r="AW8" s="1257"/>
      <c r="AX8" s="2602"/>
      <c r="AY8" s="2107" t="s">
        <v>67</v>
      </c>
      <c r="AZ8" s="2602"/>
      <c r="BA8" s="2107" t="s">
        <v>67</v>
      </c>
      <c r="BB8" s="751"/>
      <c r="BC8" s="325"/>
      <c r="BD8" s="751"/>
      <c r="BE8" s="1257"/>
      <c r="BF8" s="2602"/>
      <c r="BG8" s="2107" t="s">
        <v>67</v>
      </c>
      <c r="BH8" s="2602"/>
      <c r="BI8" s="2107" t="s">
        <v>67</v>
      </c>
      <c r="BJ8" s="751"/>
      <c r="BK8" s="325"/>
      <c r="BL8" s="751"/>
      <c r="BM8" s="1257"/>
      <c r="BN8" s="2602"/>
      <c r="BO8" s="2107" t="s">
        <v>67</v>
      </c>
      <c r="BP8" s="2602"/>
      <c r="BQ8" s="2107" t="s">
        <v>67</v>
      </c>
      <c r="BR8" s="751"/>
      <c r="BS8" s="325"/>
      <c r="BT8" s="751"/>
      <c r="BU8" s="1257"/>
      <c r="BV8" s="2602"/>
      <c r="BW8" s="2107" t="s">
        <v>67</v>
      </c>
      <c r="BX8" s="2602"/>
      <c r="BY8" s="2107" t="s">
        <v>67</v>
      </c>
      <c r="BZ8" s="751"/>
      <c r="CA8" s="325"/>
      <c r="CB8" s="751"/>
      <c r="CC8" s="1257"/>
      <c r="CD8" s="2602"/>
      <c r="CE8" s="2107" t="s">
        <v>67</v>
      </c>
      <c r="CF8" s="2602"/>
      <c r="CG8" s="2107" t="s">
        <v>67</v>
      </c>
      <c r="CH8" s="751"/>
      <c r="CI8" s="325"/>
      <c r="CJ8" s="751"/>
      <c r="CK8" s="1257"/>
      <c r="CL8" s="2602"/>
      <c r="CM8" s="2107" t="s">
        <v>67</v>
      </c>
      <c r="CN8" s="2602"/>
      <c r="CO8" s="2107" t="s">
        <v>67</v>
      </c>
      <c r="CP8" s="325"/>
      <c r="CQ8" s="2253" t="s">
        <v>415</v>
      </c>
      <c r="CR8" s="511">
        <f>STRCHECKDATE(V9:CP9)</f>
      </c>
      <c r="CS8" s="500"/>
      <c r="CT8" s="500" t="str">
        <f>IF(T8="","",T8)</f>
        <v/>
      </c>
      <c r="CU8" s="500"/>
      <c r="CV8" s="500"/>
      <c r="CW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325"/>
      <c r="BD9" s="325"/>
      <c r="BE9" s="328" t="str">
        <f>BF8&amp;"-"&amp;BH8</f>
        <v>-</v>
      </c>
      <c r="BF9" s="2309"/>
      <c r="BG9" s="2107"/>
      <c r="BH9" s="2309"/>
      <c r="BI9" s="2107"/>
      <c r="BJ9" s="325"/>
      <c r="BK9" s="325"/>
      <c r="BL9" s="325"/>
      <c r="BM9" s="328" t="str">
        <f>BN8&amp;"-"&amp;BP8</f>
        <v>-</v>
      </c>
      <c r="BN9" s="2309"/>
      <c r="BO9" s="2107"/>
      <c r="BP9" s="2309"/>
      <c r="BQ9" s="2107"/>
      <c r="BR9" s="325"/>
      <c r="BS9" s="325"/>
      <c r="BT9" s="325"/>
      <c r="BU9" s="328" t="str">
        <f>BV8&amp;"-"&amp;BX8</f>
        <v>-</v>
      </c>
      <c r="BV9" s="2309"/>
      <c r="BW9" s="2107"/>
      <c r="BX9" s="2309"/>
      <c r="BY9" s="2107"/>
      <c r="BZ9" s="325"/>
      <c r="CA9" s="325"/>
      <c r="CB9" s="325"/>
      <c r="CC9" s="328" t="str">
        <f>CD8&amp;"-"&amp;CF8</f>
        <v>-</v>
      </c>
      <c r="CD9" s="2309"/>
      <c r="CE9" s="2107"/>
      <c r="CF9" s="2309"/>
      <c r="CG9" s="2107"/>
      <c r="CH9" s="325"/>
      <c r="CI9" s="325"/>
      <c r="CJ9" s="325"/>
      <c r="CK9" s="328" t="str">
        <f>CL8&amp;"-"&amp;CN8</f>
        <v>-</v>
      </c>
      <c r="CL9" s="2309"/>
      <c r="CM9" s="2107"/>
      <c r="CN9" s="2309"/>
      <c r="CO9" s="2107"/>
      <c r="CP9" s="325"/>
      <c r="CQ9" s="2254"/>
      <c r="CS9" s="500"/>
      <c r="CT9" s="500" t="str">
        <f>IF(T9="","",T9)</f>
        <v/>
      </c>
      <c r="CU9" s="500"/>
      <c r="CV9" s="500"/>
      <c r="CW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416</v>
      </c>
      <c r="U10" s="367"/>
      <c r="V10" s="367"/>
      <c r="W10" s="367"/>
      <c r="X10" s="367"/>
      <c r="Y10" s="367"/>
      <c r="Z10" s="367"/>
      <c r="AA10" s="367"/>
      <c r="AB10" s="367"/>
      <c r="AC10" s="367"/>
      <c r="AD10" s="367"/>
      <c r="AE10" s="367"/>
      <c r="AF10" s="367"/>
      <c r="AG10" s="367"/>
      <c r="AH10" s="367"/>
      <c r="AI10" s="367"/>
      <c r="AJ10" s="367"/>
      <c r="AK10" s="367"/>
      <c r="AL10" s="2654"/>
      <c r="AM10" s="2654"/>
      <c r="AN10" s="2654"/>
      <c r="AO10" s="2654"/>
      <c r="AP10" s="2654"/>
      <c r="AQ10" s="2654"/>
      <c r="AR10" s="2654"/>
      <c r="AS10" s="2654"/>
      <c r="AT10" s="2654"/>
      <c r="AU10" s="2654"/>
      <c r="AV10" s="2654"/>
      <c r="AW10" s="2654"/>
      <c r="AX10" s="2654"/>
      <c r="AY10" s="2654"/>
      <c r="AZ10" s="2654"/>
      <c r="BA10" s="2654"/>
      <c r="BB10" s="2654"/>
      <c r="BC10" s="2654"/>
      <c r="BD10" s="2654"/>
      <c r="BE10" s="2654"/>
      <c r="BF10" s="2654"/>
      <c r="BG10" s="2654"/>
      <c r="BH10" s="2654"/>
      <c r="BI10" s="2654"/>
      <c r="BJ10" s="2654"/>
      <c r="BK10" s="2654"/>
      <c r="BL10" s="2654"/>
      <c r="BM10" s="2654"/>
      <c r="BN10" s="2654"/>
      <c r="BO10" s="2654"/>
      <c r="BP10" s="2654"/>
      <c r="BQ10" s="2654"/>
      <c r="BR10" s="2654"/>
      <c r="BS10" s="2654"/>
      <c r="BT10" s="2654"/>
      <c r="BU10" s="2654"/>
      <c r="BV10" s="2654"/>
      <c r="BW10" s="2654"/>
      <c r="BX10" s="2654"/>
      <c r="BY10" s="2654"/>
      <c r="BZ10" s="2654"/>
      <c r="CA10" s="2654"/>
      <c r="CB10" s="2654"/>
      <c r="CC10" s="2654"/>
      <c r="CD10" s="2654"/>
      <c r="CE10" s="2654"/>
      <c r="CF10" s="2654"/>
      <c r="CG10" s="2654"/>
      <c r="CH10" s="2654"/>
      <c r="CI10" s="2654"/>
      <c r="CJ10" s="2654"/>
      <c r="CK10" s="2654"/>
      <c r="CL10" s="2654"/>
      <c r="CM10" s="2654"/>
      <c r="CN10" s="2654"/>
      <c r="CO10" s="2654"/>
      <c r="CP10" s="324"/>
      <c r="CQ10" s="2255"/>
      <c r="CS10" s="500"/>
      <c r="CT10" s="500" t="str">
        <f>IF(T10="","",T10)</f>
        <v>Добавить вид теплоносителя (параметры теплоносителя)</v>
      </c>
      <c r="CU10" s="500"/>
      <c r="CV10" s="500"/>
      <c r="CW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417</v>
      </c>
      <c r="U11" s="367"/>
      <c r="V11" s="367"/>
      <c r="W11" s="367"/>
      <c r="X11" s="367"/>
      <c r="Y11" s="367"/>
      <c r="Z11" s="367"/>
      <c r="AA11" s="367"/>
      <c r="AB11" s="367"/>
      <c r="AC11" s="366"/>
      <c r="AD11" s="367"/>
      <c r="AE11" s="367"/>
      <c r="AF11" s="367"/>
      <c r="AG11" s="367"/>
      <c r="AH11" s="367"/>
      <c r="AI11" s="367"/>
      <c r="AJ11" s="367"/>
      <c r="AK11" s="366"/>
      <c r="AL11" s="2654"/>
      <c r="AM11" s="2654"/>
      <c r="AN11" s="2654"/>
      <c r="AO11" s="2654"/>
      <c r="AP11" s="2654"/>
      <c r="AQ11" s="2654"/>
      <c r="AR11" s="2654"/>
      <c r="AS11" s="2655"/>
      <c r="AT11" s="2654"/>
      <c r="AU11" s="2654"/>
      <c r="AV11" s="2654"/>
      <c r="AW11" s="2654"/>
      <c r="AX11" s="2654"/>
      <c r="AY11" s="2654"/>
      <c r="AZ11" s="2654"/>
      <c r="BA11" s="2655"/>
      <c r="BB11" s="2654"/>
      <c r="BC11" s="2654"/>
      <c r="BD11" s="2654"/>
      <c r="BE11" s="2654"/>
      <c r="BF11" s="2654"/>
      <c r="BG11" s="2654"/>
      <c r="BH11" s="2654"/>
      <c r="BI11" s="2655"/>
      <c r="BJ11" s="2654"/>
      <c r="BK11" s="2654"/>
      <c r="BL11" s="2654"/>
      <c r="BM11" s="2654"/>
      <c r="BN11" s="2654"/>
      <c r="BO11" s="2654"/>
      <c r="BP11" s="2654"/>
      <c r="BQ11" s="2655"/>
      <c r="BR11" s="2654"/>
      <c r="BS11" s="2654"/>
      <c r="BT11" s="2654"/>
      <c r="BU11" s="2654"/>
      <c r="BV11" s="2654"/>
      <c r="BW11" s="2654"/>
      <c r="BX11" s="2654"/>
      <c r="BY11" s="2655"/>
      <c r="BZ11" s="2654"/>
      <c r="CA11" s="2654"/>
      <c r="CB11" s="2654"/>
      <c r="CC11" s="2654"/>
      <c r="CD11" s="2654"/>
      <c r="CE11" s="2654"/>
      <c r="CF11" s="2654"/>
      <c r="CG11" s="2655"/>
      <c r="CH11" s="2654"/>
      <c r="CI11" s="2654"/>
      <c r="CJ11" s="2654"/>
      <c r="CK11" s="2654"/>
      <c r="CL11" s="2654"/>
      <c r="CM11" s="2654"/>
      <c r="CN11" s="2654"/>
      <c r="CO11" s="2655"/>
      <c r="CP11" s="367"/>
      <c r="CQ11" s="303"/>
      <c r="CS11" s="500"/>
      <c r="CT11" s="500" t="str">
        <f>IF(T11="","",T11)</f>
        <v>Добавить группу потребителей</v>
      </c>
      <c r="CU11" s="500"/>
      <c r="CV11" s="500"/>
      <c r="CW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8"/>
      <c r="AN12" s="1388"/>
      <c r="AO12" s="1388"/>
      <c r="AP12" s="1388"/>
      <c r="AQ12" s="1388"/>
      <c r="AR12" s="1388"/>
      <c r="AS12" s="1388"/>
      <c r="AT12" s="1388"/>
      <c r="AU12" s="1388"/>
      <c r="AV12" s="1388"/>
      <c r="AW12" s="1388"/>
      <c r="AX12" s="1388"/>
      <c r="AY12" s="1388"/>
      <c r="AZ12" s="1388"/>
      <c r="BA12" s="1388"/>
      <c r="BB12" s="1388"/>
      <c r="BC12" s="1388"/>
      <c r="BD12" s="1388"/>
      <c r="BE12" s="1388"/>
      <c r="BF12" s="1388"/>
      <c r="BG12" s="1388"/>
      <c r="BH12" s="1388"/>
      <c r="BI12" s="1388"/>
      <c r="BJ12" s="1388"/>
      <c r="BK12" s="1388"/>
      <c r="BL12" s="1388"/>
      <c r="BM12" s="1388"/>
      <c r="BN12" s="1388"/>
      <c r="BO12" s="1388"/>
      <c r="BP12" s="1388"/>
      <c r="BQ12" s="1388"/>
      <c r="BR12" s="1388"/>
      <c r="BS12" s="1388"/>
      <c r="BT12" s="1388"/>
      <c r="BU12" s="1388"/>
      <c r="BV12" s="1388"/>
      <c r="BW12" s="1388"/>
      <c r="BX12" s="1388"/>
      <c r="BY12" s="1388"/>
      <c r="BZ12" s="1388"/>
      <c r="CA12" s="1388"/>
      <c r="CB12" s="1388"/>
      <c r="CC12" s="1388"/>
      <c r="CD12" s="1388"/>
      <c r="CE12" s="1388"/>
      <c r="CF12" s="1388"/>
      <c r="CG12" s="1388"/>
      <c r="CH12" s="1388"/>
      <c r="CI12" s="1388"/>
      <c r="CJ12" s="1388"/>
      <c r="CK12" s="1388"/>
      <c r="CL12" s="1388"/>
      <c r="CM12" s="1388"/>
      <c r="CN12" s="1388"/>
      <c r="CO12" s="1388"/>
      <c r="CP12" s="1388"/>
      <c r="CQ12" s="1389"/>
      <c r="CS12" s="500"/>
      <c r="CT12" s="500" t="str">
        <f>IF(T12="","",T12)</f>
        <v/>
      </c>
      <c r="CU12" s="500"/>
      <c r="CV12" s="500"/>
      <c r="CW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D13" s="1320"/>
      <c r="BE13" s="1320"/>
      <c r="BF13" s="1320"/>
      <c r="BG13" s="1320"/>
      <c r="BH13" s="1320"/>
      <c r="BI13" s="1320"/>
      <c r="BJ13" s="1320"/>
      <c r="BK13" s="1320"/>
      <c r="BL13" s="1320"/>
      <c r="BM13" s="1320"/>
      <c r="BN13" s="1320"/>
      <c r="BO13" s="1320"/>
      <c r="BP13" s="1320"/>
      <c r="BQ13" s="1320"/>
      <c r="BR13" s="1320"/>
      <c r="BS13" s="1320"/>
      <c r="BT13" s="1320"/>
      <c r="BU13" s="1320"/>
      <c r="BV13" s="1320"/>
      <c r="BW13" s="1320"/>
      <c r="BX13" s="1320"/>
      <c r="BY13" s="1320"/>
      <c r="BZ13" s="1320"/>
      <c r="CA13" s="1320"/>
      <c r="CB13" s="1320"/>
      <c r="CC13" s="1320"/>
      <c r="CD13" s="1320"/>
      <c r="CE13" s="1320"/>
      <c r="CF13" s="1320"/>
      <c r="CG13" s="1320"/>
      <c r="CH13" s="1320"/>
      <c r="CI13" s="1320"/>
      <c r="CJ13" s="1320"/>
      <c r="CK13" s="1320"/>
      <c r="CL13" s="1320"/>
      <c r="CM13" s="1320"/>
      <c r="CN13" s="1320"/>
      <c r="CO13" s="1320"/>
      <c r="CP13" s="1320"/>
      <c r="CQ13" s="1320"/>
      <c r="CS13" s="789"/>
      <c r="CT13" s="789" t="str">
        <f>IF(T13="","",T13)</f>
        <v>Добавить источник для дифференциации</v>
      </c>
      <c r="CU13" s="789"/>
      <c r="CV13" s="789"/>
      <c r="CW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D14" s="1324"/>
      <c r="BE14" s="1324"/>
      <c r="BF14" s="1324"/>
      <c r="BG14" s="1324"/>
      <c r="BH14" s="1324"/>
      <c r="BI14" s="1324"/>
      <c r="BJ14" s="1324"/>
      <c r="BK14" s="1324"/>
      <c r="BL14" s="1324"/>
      <c r="BM14" s="1324"/>
      <c r="BN14" s="1324"/>
      <c r="BO14" s="1324"/>
      <c r="BP14" s="1324"/>
      <c r="BQ14" s="1324"/>
      <c r="BR14" s="1324"/>
      <c r="BS14" s="1324"/>
      <c r="BT14" s="1324"/>
      <c r="BU14" s="1324"/>
      <c r="BV14" s="1324"/>
      <c r="BW14" s="1324"/>
      <c r="BX14" s="1324"/>
      <c r="BY14" s="1324"/>
      <c r="BZ14" s="1324"/>
      <c r="CA14" s="1324"/>
      <c r="CB14" s="1324"/>
      <c r="CC14" s="1324"/>
      <c r="CD14" s="1324"/>
      <c r="CE14" s="1324"/>
      <c r="CF14" s="1324"/>
      <c r="CG14" s="1324"/>
      <c r="CH14" s="1324"/>
      <c r="CI14" s="1324"/>
      <c r="CJ14" s="1324"/>
      <c r="CK14" s="1324"/>
      <c r="CL14" s="1324"/>
      <c r="CM14" s="1324"/>
      <c r="CN14" s="1324"/>
      <c r="CO14" s="1324"/>
      <c r="CP14" s="1324"/>
      <c r="CQ14" s="1324"/>
      <c r="CS14" s="789"/>
      <c r="CT14" s="789" t="str">
        <f>IF(T14="","",T14)</f>
        <v>Добавить централизованную систему для дифференциации</v>
      </c>
      <c r="CU14" s="789"/>
      <c r="CV14" s="789"/>
      <c r="CW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D15" s="1324"/>
      <c r="BE15" s="1324"/>
      <c r="BF15" s="1324"/>
      <c r="BG15" s="1324"/>
      <c r="BH15" s="1324"/>
      <c r="BI15" s="1324"/>
      <c r="BJ15" s="1324"/>
      <c r="BK15" s="1324"/>
      <c r="BL15" s="1324"/>
      <c r="BM15" s="1324"/>
      <c r="BN15" s="1324"/>
      <c r="BO15" s="1324"/>
      <c r="BP15" s="1324"/>
      <c r="BQ15" s="1324"/>
      <c r="BR15" s="1324"/>
      <c r="BS15" s="1324"/>
      <c r="BT15" s="1324"/>
      <c r="BU15" s="1324"/>
      <c r="BV15" s="1324"/>
      <c r="BW15" s="1324"/>
      <c r="BX15" s="1324"/>
      <c r="BY15" s="1324"/>
      <c r="BZ15" s="1324"/>
      <c r="CA15" s="1324"/>
      <c r="CB15" s="1324"/>
      <c r="CC15" s="1324"/>
      <c r="CD15" s="1324"/>
      <c r="CE15" s="1324"/>
      <c r="CF15" s="1324"/>
      <c r="CG15" s="1324"/>
      <c r="CH15" s="1324"/>
      <c r="CI15" s="1324"/>
      <c r="CJ15" s="1324"/>
      <c r="CK15" s="1324"/>
      <c r="CL15" s="1324"/>
      <c r="CM15" s="1324"/>
      <c r="CN15" s="1324"/>
      <c r="CO15" s="1324"/>
      <c r="CP15" s="1324"/>
      <c r="CQ15" s="1324"/>
      <c r="CS15" s="789"/>
      <c r="CT15" s="789" t="str">
        <f>IF(T15="","",T15)</f>
        <v>Добавить территорию для дифференциации</v>
      </c>
      <c r="CU15" s="789"/>
      <c r="CV15" s="789"/>
      <c r="CW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J16" s="1635"/>
      <c r="BK16" s="1635"/>
      <c r="BL16" s="1635"/>
      <c r="BM16" s="1635"/>
      <c r="BN16" s="1635"/>
      <c r="BO16" s="1635"/>
      <c r="BP16" s="1635"/>
      <c r="BQ16" s="1635"/>
      <c r="BR16" s="1635"/>
      <c r="BS16" s="1635"/>
      <c r="BT16" s="1635"/>
      <c r="BU16" s="1635"/>
      <c r="BV16" s="1635"/>
      <c r="BW16" s="1635"/>
      <c r="BX16" s="1635"/>
      <c r="BY16" s="1635"/>
      <c r="BZ16" s="1635"/>
      <c r="CA16" s="1635"/>
      <c r="CB16" s="1635"/>
      <c r="CC16" s="1635"/>
      <c r="CD16" s="1635"/>
      <c r="CE16" s="1635"/>
      <c r="CF16" s="1635"/>
      <c r="CG16" s="1635"/>
      <c r="CH16" s="1635"/>
      <c r="CI16" s="1635"/>
      <c r="CJ16" s="1635"/>
      <c r="CK16" s="1635"/>
      <c r="CL16" s="1635"/>
      <c r="CM16" s="1635"/>
      <c r="CN16" s="1635"/>
      <c r="CO16" s="1635"/>
      <c r="CW16" s="1155">
        <v>0</v>
      </c>
    </row>
    <row customHeight="1" ht="14.25" hidden="1">
      <c r="AD17" s="1360"/>
      <c r="AE17" s="1360"/>
      <c r="AF17" s="1360"/>
      <c r="AG17" s="1361"/>
      <c r="AH17" s="2267"/>
      <c r="AI17" s="2268" t="s">
        <v>67</v>
      </c>
      <c r="AJ17" s="2267"/>
      <c r="AK17" s="2268" t="s">
        <v>67</v>
      </c>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J17" s="1635"/>
      <c r="BK17" s="1635"/>
      <c r="BL17" s="1635"/>
      <c r="BM17" s="1635"/>
      <c r="BN17" s="1635"/>
      <c r="BO17" s="1635"/>
      <c r="BP17" s="1635"/>
      <c r="BQ17" s="1635"/>
      <c r="BR17" s="1635"/>
      <c r="BS17" s="1635"/>
      <c r="BT17" s="1635"/>
      <c r="BU17" s="1635"/>
      <c r="BV17" s="1635"/>
      <c r="BW17" s="1635"/>
      <c r="BX17" s="1635"/>
      <c r="BY17" s="1635"/>
      <c r="BZ17" s="1635"/>
      <c r="CA17" s="1635"/>
      <c r="CB17" s="1635"/>
      <c r="CC17" s="1635"/>
      <c r="CD17" s="1635"/>
      <c r="CE17" s="1635"/>
      <c r="CF17" s="1635"/>
      <c r="CG17" s="1635"/>
      <c r="CH17" s="1635"/>
      <c r="CI17" s="1635"/>
      <c r="CJ17" s="1635"/>
      <c r="CK17" s="1635"/>
      <c r="CL17" s="1635"/>
      <c r="CM17" s="1635"/>
      <c r="CN17" s="1635"/>
      <c r="CO17" s="1635"/>
      <c r="CW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B18" s="1635"/>
      <c r="BC18" s="1635"/>
      <c r="BD18" s="1635"/>
      <c r="BE18" s="1635"/>
      <c r="BF18" s="1635"/>
      <c r="BG18" s="1635"/>
      <c r="BH18" s="1635"/>
      <c r="BI18" s="1635"/>
      <c r="BJ18" s="1635"/>
      <c r="BK18" s="1635"/>
      <c r="BL18" s="1635"/>
      <c r="BM18" s="1635"/>
      <c r="BN18" s="1635"/>
      <c r="BO18" s="1635"/>
      <c r="BP18" s="1635"/>
      <c r="BQ18" s="1635"/>
      <c r="BR18" s="1635"/>
      <c r="BS18" s="1635"/>
      <c r="BT18" s="1635"/>
      <c r="BU18" s="1635"/>
      <c r="BV18" s="1635"/>
      <c r="BW18" s="1635"/>
      <c r="BX18" s="1635"/>
      <c r="BY18" s="1635"/>
      <c r="BZ18" s="1635"/>
      <c r="CA18" s="1635"/>
      <c r="CB18" s="1635"/>
      <c r="CC18" s="1635"/>
      <c r="CD18" s="1635"/>
      <c r="CE18" s="1635"/>
      <c r="CF18" s="1635"/>
      <c r="CG18" s="1635"/>
      <c r="CH18" s="1635"/>
      <c r="CI18" s="1635"/>
      <c r="CJ18" s="1635"/>
      <c r="CK18" s="1635"/>
      <c r="CL18" s="1635"/>
      <c r="CM18" s="1635"/>
      <c r="CN18" s="1635"/>
      <c r="CO18" s="1635"/>
      <c r="CW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B19" s="1635"/>
      <c r="BC19" s="1635"/>
      <c r="BD19" s="1635"/>
      <c r="BE19" s="1635"/>
      <c r="BF19" s="1635"/>
      <c r="BG19" s="1635"/>
      <c r="BH19" s="1635"/>
      <c r="BI19" s="1635"/>
      <c r="BJ19" s="1635"/>
      <c r="BK19" s="1635"/>
      <c r="BL19" s="1635"/>
      <c r="BM19" s="1635"/>
      <c r="BN19" s="1635"/>
      <c r="BO19" s="1635"/>
      <c r="BP19" s="1635"/>
      <c r="BQ19" s="1635"/>
      <c r="BR19" s="1635"/>
      <c r="BS19" s="1635"/>
      <c r="BT19" s="1635"/>
      <c r="BU19" s="1635"/>
      <c r="BV19" s="1635"/>
      <c r="BW19" s="1635"/>
      <c r="BX19" s="1635"/>
      <c r="BY19" s="1635"/>
      <c r="BZ19" s="1635"/>
      <c r="CA19" s="1635"/>
      <c r="CB19" s="1635"/>
      <c r="CC19" s="1635"/>
      <c r="CD19" s="1635"/>
      <c r="CE19" s="1635"/>
      <c r="CF19" s="1635"/>
      <c r="CG19" s="1635"/>
      <c r="CH19" s="1635"/>
      <c r="CI19" s="1635"/>
      <c r="CJ19" s="1635"/>
      <c r="CK19" s="1635"/>
      <c r="CL19" s="1635"/>
      <c r="CM19" s="1635"/>
      <c r="CN19" s="1635"/>
      <c r="CO19" s="1635"/>
      <c r="CW19" s="1155">
        <v>0</v>
      </c>
    </row>
    <row s="1366" customFormat="1" customHeight="1" ht="22.5" hidden="1">
      <c r="L20" s="1329"/>
      <c r="M20" s="1362"/>
      <c r="N20" s="1362"/>
      <c r="O20" s="1367" t="s">
        <v>419</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B20" s="1366"/>
      <c r="BC20" s="1366"/>
      <c r="BD20" s="1366"/>
      <c r="BE20" s="1366"/>
      <c r="BF20" s="1367"/>
      <c r="BG20" s="1366"/>
      <c r="BH20" s="1367"/>
      <c r="BI20" s="1366"/>
      <c r="BJ20" s="1366"/>
      <c r="BK20" s="1366"/>
      <c r="BL20" s="1366"/>
      <c r="BM20" s="1366"/>
      <c r="BN20" s="1367"/>
      <c r="BO20" s="1366"/>
      <c r="BP20" s="1367"/>
      <c r="BQ20" s="1366"/>
      <c r="BR20" s="1366"/>
      <c r="BS20" s="1366"/>
      <c r="BT20" s="1366"/>
      <c r="BU20" s="1366"/>
      <c r="BV20" s="1367"/>
      <c r="BW20" s="1366"/>
      <c r="BX20" s="1367"/>
      <c r="BY20" s="1366"/>
      <c r="BZ20" s="1366"/>
      <c r="CA20" s="1366"/>
      <c r="CB20" s="1366"/>
      <c r="CC20" s="1366"/>
      <c r="CD20" s="1367"/>
      <c r="CE20" s="1366"/>
      <c r="CF20" s="1367"/>
      <c r="CG20" s="1366"/>
      <c r="CH20" s="1366"/>
      <c r="CI20" s="1366"/>
      <c r="CJ20" s="1366"/>
      <c r="CK20" s="1366"/>
      <c r="CL20" s="1367"/>
      <c r="CM20" s="1366"/>
      <c r="CN20" s="1367"/>
      <c r="CO20" s="1366"/>
      <c r="CR20" s="511"/>
      <c r="CS20" s="511"/>
      <c r="CT20" s="511"/>
      <c r="CU20" s="511"/>
      <c r="CV20" s="511"/>
      <c r="CW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B21" s="1366"/>
      <c r="BC21" s="1366"/>
      <c r="BD21" s="1366"/>
      <c r="BE21" s="1366"/>
      <c r="BF21" s="1366"/>
      <c r="BG21" s="1366"/>
      <c r="BH21" s="1366"/>
      <c r="BI21" s="1366"/>
      <c r="BJ21" s="1366"/>
      <c r="BK21" s="1366"/>
      <c r="BL21" s="1366"/>
      <c r="BM21" s="1366"/>
      <c r="BN21" s="1366"/>
      <c r="BO21" s="1366"/>
      <c r="BP21" s="1366"/>
      <c r="BQ21" s="1366"/>
      <c r="BR21" s="1366"/>
      <c r="BS21" s="1366"/>
      <c r="BT21" s="1366"/>
      <c r="BU21" s="1366"/>
      <c r="BV21" s="1366"/>
      <c r="BW21" s="1366"/>
      <c r="BX21" s="1366"/>
      <c r="BY21" s="1366"/>
      <c r="BZ21" s="1366"/>
      <c r="CA21" s="1366"/>
      <c r="CB21" s="1366"/>
      <c r="CC21" s="1366"/>
      <c r="CD21" s="1366"/>
      <c r="CE21" s="1366"/>
      <c r="CF21" s="1366"/>
      <c r="CG21" s="1366"/>
      <c r="CH21" s="1366"/>
      <c r="CI21" s="1366"/>
      <c r="CJ21" s="1366"/>
      <c r="CK21" s="1366"/>
      <c r="CL21" s="1366"/>
      <c r="CM21" s="1366"/>
      <c r="CN21" s="1366"/>
      <c r="CO21" s="1366"/>
      <c r="CR21" s="511"/>
      <c r="CS21" s="511"/>
      <c r="CT21" s="511"/>
      <c r="CU21" s="511"/>
      <c r="CV21" s="511"/>
      <c r="CW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L22" s="1366"/>
      <c r="AM22" s="1366"/>
      <c r="AN22" s="1366"/>
      <c r="AO22" s="1366"/>
      <c r="AP22" s="1366"/>
      <c r="AQ22" s="1370" t="s">
        <v>422</v>
      </c>
      <c r="AR22" s="1366"/>
      <c r="AS22" s="1370" t="s">
        <v>423</v>
      </c>
      <c r="AT22" s="1366"/>
      <c r="AU22" s="1366"/>
      <c r="AV22" s="1366"/>
      <c r="AW22" s="1366"/>
      <c r="AX22" s="1366"/>
      <c r="AY22" s="1370" t="s">
        <v>422</v>
      </c>
      <c r="AZ22" s="1366"/>
      <c r="BA22" s="1370" t="s">
        <v>423</v>
      </c>
      <c r="BB22" s="1366"/>
      <c r="BC22" s="1366"/>
      <c r="BD22" s="1366"/>
      <c r="BE22" s="1366"/>
      <c r="BF22" s="1366"/>
      <c r="BG22" s="1370" t="s">
        <v>422</v>
      </c>
      <c r="BH22" s="1366"/>
      <c r="BI22" s="1370" t="s">
        <v>423</v>
      </c>
      <c r="BJ22" s="1366"/>
      <c r="BK22" s="1366"/>
      <c r="BL22" s="1366"/>
      <c r="BM22" s="1366"/>
      <c r="BN22" s="1366"/>
      <c r="BO22" s="1370" t="s">
        <v>422</v>
      </c>
      <c r="BP22" s="1366"/>
      <c r="BQ22" s="1370" t="s">
        <v>423</v>
      </c>
      <c r="BR22" s="1366"/>
      <c r="BS22" s="1366"/>
      <c r="BT22" s="1366"/>
      <c r="BU22" s="1366"/>
      <c r="BV22" s="1366"/>
      <c r="BW22" s="1370" t="s">
        <v>422</v>
      </c>
      <c r="BX22" s="1366"/>
      <c r="BY22" s="1370" t="s">
        <v>423</v>
      </c>
      <c r="BZ22" s="1366"/>
      <c r="CA22" s="1366"/>
      <c r="CB22" s="1366"/>
      <c r="CC22" s="1366"/>
      <c r="CD22" s="1366"/>
      <c r="CE22" s="1370" t="s">
        <v>422</v>
      </c>
      <c r="CF22" s="1366"/>
      <c r="CG22" s="1370" t="s">
        <v>423</v>
      </c>
      <c r="CH22" s="1366"/>
      <c r="CI22" s="1366"/>
      <c r="CJ22" s="1366"/>
      <c r="CK22" s="1366"/>
      <c r="CL22" s="1366"/>
      <c r="CM22" s="1370" t="s">
        <v>422</v>
      </c>
      <c r="CN22" s="1366"/>
      <c r="CO22" s="1370" t="s">
        <v>423</v>
      </c>
      <c r="CR22" s="511"/>
      <c r="CS22" s="511"/>
      <c r="CT22" s="511"/>
      <c r="CU22" s="511"/>
      <c r="CV22" s="511"/>
      <c r="CW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J23" s="1635"/>
      <c r="BK23" s="1635"/>
      <c r="BL23" s="1635"/>
      <c r="BM23" s="1635"/>
      <c r="BN23" s="1635"/>
      <c r="BO23" s="1635"/>
      <c r="BP23" s="1635"/>
      <c r="BQ23" s="1635"/>
      <c r="BR23" s="1635"/>
      <c r="BS23" s="1635"/>
      <c r="BT23" s="1635"/>
      <c r="BU23" s="1635"/>
      <c r="BV23" s="1635"/>
      <c r="BW23" s="1635"/>
      <c r="BX23" s="1635"/>
      <c r="BY23" s="1635"/>
      <c r="BZ23" s="1635"/>
      <c r="CA23" s="1635"/>
      <c r="CB23" s="1635"/>
      <c r="CC23" s="1635"/>
      <c r="CD23" s="1635"/>
      <c r="CE23" s="1635"/>
      <c r="CF23" s="1635"/>
      <c r="CG23" s="1635"/>
      <c r="CH23" s="1635"/>
      <c r="CI23" s="1635"/>
      <c r="CJ23" s="1635"/>
      <c r="CK23" s="1635"/>
      <c r="CL23" s="1635"/>
      <c r="CM23" s="1635"/>
      <c r="CN23" s="1635"/>
      <c r="CO23" s="1635"/>
      <c r="CW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B24" s="1635"/>
      <c r="BC24" s="1635"/>
      <c r="BD24" s="1635"/>
      <c r="BE24" s="1635"/>
      <c r="BF24" s="1635"/>
      <c r="BG24" s="1635"/>
      <c r="BH24" s="1635"/>
      <c r="BI24" s="1635"/>
      <c r="BJ24" s="1635"/>
      <c r="BK24" s="1635"/>
      <c r="BL24" s="1635"/>
      <c r="BM24" s="1635"/>
      <c r="BN24" s="1635"/>
      <c r="BO24" s="1635"/>
      <c r="BP24" s="1635"/>
      <c r="BQ24" s="1635"/>
      <c r="BR24" s="1635"/>
      <c r="BS24" s="1635"/>
      <c r="BT24" s="1635"/>
      <c r="BU24" s="1635"/>
      <c r="BV24" s="1635"/>
      <c r="BW24" s="1635"/>
      <c r="BX24" s="1635"/>
      <c r="BY24" s="1635"/>
      <c r="BZ24" s="1635"/>
      <c r="CA24" s="1635"/>
      <c r="CB24" s="1635"/>
      <c r="CC24" s="1635"/>
      <c r="CD24" s="1635"/>
      <c r="CE24" s="1635"/>
      <c r="CF24" s="1635"/>
      <c r="CG24" s="1635"/>
      <c r="CH24" s="1635"/>
      <c r="CI24" s="1635"/>
      <c r="CJ24" s="1635"/>
      <c r="CK24" s="1635"/>
      <c r="CL24" s="1635"/>
      <c r="CM24" s="1635"/>
      <c r="CN24" s="1635"/>
      <c r="CO24" s="1635"/>
      <c r="CW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B25" s="1635"/>
      <c r="BC25" s="1635"/>
      <c r="BD25" s="1635"/>
      <c r="BE25" s="1635"/>
      <c r="BF25" s="1635"/>
      <c r="BG25" s="1635"/>
      <c r="BH25" s="1635"/>
      <c r="BI25" s="1635"/>
      <c r="BJ25" s="1635"/>
      <c r="BK25" s="1635"/>
      <c r="BL25" s="1635"/>
      <c r="BM25" s="1635"/>
      <c r="BN25" s="1635"/>
      <c r="BO25" s="1635"/>
      <c r="BP25" s="1635"/>
      <c r="BQ25" s="1635"/>
      <c r="BR25" s="1635"/>
      <c r="BS25" s="1635"/>
      <c r="BT25" s="1635"/>
      <c r="BU25" s="1635"/>
      <c r="BV25" s="1635"/>
      <c r="BW25" s="1635"/>
      <c r="BX25" s="1635"/>
      <c r="BY25" s="1635"/>
      <c r="BZ25" s="1635"/>
      <c r="CA25" s="1635"/>
      <c r="CB25" s="1635"/>
      <c r="CC25" s="1635"/>
      <c r="CD25" s="1635"/>
      <c r="CE25" s="1635"/>
      <c r="CF25" s="1635"/>
      <c r="CG25" s="1635"/>
      <c r="CH25" s="1635"/>
      <c r="CI25" s="1635"/>
      <c r="CJ25" s="1635"/>
      <c r="CK25" s="1635"/>
      <c r="CL25" s="1635"/>
      <c r="CM25" s="1635"/>
      <c r="CN25" s="1635"/>
      <c r="CO25" s="1635"/>
      <c r="CW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AT26" s="2248"/>
      <c r="AU26" s="2248"/>
      <c r="AV26" s="2248"/>
      <c r="AW26" s="2248"/>
      <c r="AX26" s="2248"/>
      <c r="AY26" s="2248"/>
      <c r="AZ26" s="2248"/>
      <c r="BA26" s="2248"/>
      <c r="BB26" s="2248"/>
      <c r="BC26" s="2248"/>
      <c r="BD26" s="2248"/>
      <c r="BE26" s="2248"/>
      <c r="BF26" s="2248"/>
      <c r="BG26" s="2248"/>
      <c r="BH26" s="2248"/>
      <c r="BI26" s="2248"/>
      <c r="BJ26" s="2248"/>
      <c r="BK26" s="2248"/>
      <c r="BL26" s="2248"/>
      <c r="BM26" s="2248"/>
      <c r="BN26" s="2248"/>
      <c r="BO26" s="2248"/>
      <c r="BP26" s="2248"/>
      <c r="BQ26" s="2248"/>
      <c r="BR26" s="2248"/>
      <c r="BS26" s="2248"/>
      <c r="BT26" s="2248"/>
      <c r="BU26" s="2248"/>
      <c r="BV26" s="2248"/>
      <c r="BW26" s="2248"/>
      <c r="BX26" s="2248"/>
      <c r="BY26" s="2248"/>
      <c r="BZ26" s="2248"/>
      <c r="CA26" s="2248"/>
      <c r="CB26" s="2248"/>
      <c r="CC26" s="2248"/>
      <c r="CD26" s="2248"/>
      <c r="CE26" s="2248"/>
      <c r="CF26" s="2248"/>
      <c r="CG26" s="2248"/>
      <c r="CH26" s="2248"/>
      <c r="CI26" s="2248"/>
      <c r="CJ26" s="2248"/>
      <c r="CK26" s="2248"/>
      <c r="CL26" s="2248"/>
      <c r="CM26" s="2248"/>
      <c r="CN26" s="2248"/>
      <c r="CO26" s="2248"/>
      <c r="CW26" s="1155">
        <v>60</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B27" s="2249"/>
      <c r="BC27" s="2249"/>
      <c r="BD27" s="2249"/>
      <c r="BE27" s="2249"/>
      <c r="BF27" s="2249"/>
      <c r="BG27" s="2249"/>
      <c r="BH27" s="2249"/>
      <c r="BI27" s="2249"/>
      <c r="BJ27" s="2249"/>
      <c r="BK27" s="2249"/>
      <c r="BL27" s="2249"/>
      <c r="BM27" s="2249"/>
      <c r="BN27" s="2249"/>
      <c r="BO27" s="2249"/>
      <c r="BP27" s="2249"/>
      <c r="BQ27" s="2249"/>
      <c r="BR27" s="2249"/>
      <c r="BS27" s="2249"/>
      <c r="BT27" s="2249"/>
      <c r="BU27" s="2249"/>
      <c r="BV27" s="2249"/>
      <c r="BW27" s="2249"/>
      <c r="BX27" s="2249"/>
      <c r="BY27" s="2249"/>
      <c r="BZ27" s="2249"/>
      <c r="CA27" s="2249"/>
      <c r="CB27" s="2249"/>
      <c r="CC27" s="2249"/>
      <c r="CD27" s="2249"/>
      <c r="CE27" s="2249"/>
      <c r="CF27" s="2249"/>
      <c r="CG27" s="2249"/>
      <c r="CH27" s="2249"/>
      <c r="CI27" s="2249"/>
      <c r="CJ27" s="2249"/>
      <c r="CK27" s="2249"/>
      <c r="CL27" s="2249"/>
      <c r="CM27" s="2249"/>
      <c r="CN27" s="2249"/>
      <c r="CO27" s="2249"/>
      <c r="CW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322"/>
      <c r="BK28" s="322"/>
      <c r="BL28" s="322"/>
      <c r="BM28" s="322"/>
      <c r="BN28" s="322"/>
      <c r="BO28" s="322"/>
      <c r="BP28" s="322"/>
      <c r="BQ28" s="322"/>
      <c r="BR28" s="322"/>
      <c r="BS28" s="322"/>
      <c r="BT28" s="322"/>
      <c r="BU28" s="322"/>
      <c r="BV28" s="322"/>
      <c r="BW28" s="322"/>
      <c r="BX28" s="322"/>
      <c r="BY28" s="322"/>
      <c r="BZ28" s="322"/>
      <c r="CA28" s="322"/>
      <c r="CB28" s="322"/>
      <c r="CC28" s="322"/>
      <c r="CD28" s="322"/>
      <c r="CE28" s="322"/>
      <c r="CF28" s="322"/>
      <c r="CG28" s="322"/>
      <c r="CH28" s="322"/>
      <c r="CI28" s="322"/>
      <c r="CJ28" s="322"/>
      <c r="CK28" s="322"/>
      <c r="CL28" s="322"/>
      <c r="CM28" s="322"/>
      <c r="CN28" s="322"/>
      <c r="CO28" s="322"/>
      <c r="CP28" s="509"/>
      <c r="CW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2251" t="str">
        <f>IF(TITLE_NAME_OR_PR_CHANGE="",IF(TITLE_NAME_OR_PR="","",TITLE_NAME_OR_PR),TITLE_NAME_OR_PR_CHANGE)</f>
        <v/>
      </c>
      <c r="AU29" s="2251"/>
      <c r="AV29" s="2251"/>
      <c r="AW29" s="2251"/>
      <c r="AX29" s="2251"/>
      <c r="AY29" s="2251"/>
      <c r="AZ29" s="2251"/>
      <c r="BA29" s="1635"/>
      <c r="BB29" s="2251" t="str">
        <f>IF(TITLE_NAME_OR_PR_CHANGE="",IF(TITLE_NAME_OR_PR="","",TITLE_NAME_OR_PR),TITLE_NAME_OR_PR_CHANGE)</f>
        <v/>
      </c>
      <c r="BC29" s="2251"/>
      <c r="BD29" s="2251"/>
      <c r="BE29" s="2251"/>
      <c r="BF29" s="2251"/>
      <c r="BG29" s="2251"/>
      <c r="BH29" s="2251"/>
      <c r="BI29" s="1635"/>
      <c r="BJ29" s="2251" t="str">
        <f>IF(TITLE_NAME_OR_PR_CHANGE="",IF(TITLE_NAME_OR_PR="","",TITLE_NAME_OR_PR),TITLE_NAME_OR_PR_CHANGE)</f>
        <v/>
      </c>
      <c r="BK29" s="2251"/>
      <c r="BL29" s="2251"/>
      <c r="BM29" s="2251"/>
      <c r="BN29" s="2251"/>
      <c r="BO29" s="2251"/>
      <c r="BP29" s="2251"/>
      <c r="BQ29" s="1635"/>
      <c r="BR29" s="2251" t="str">
        <f>IF(TITLE_NAME_OR_PR_CHANGE="",IF(TITLE_NAME_OR_PR="","",TITLE_NAME_OR_PR),TITLE_NAME_OR_PR_CHANGE)</f>
        <v/>
      </c>
      <c r="BS29" s="2251"/>
      <c r="BT29" s="2251"/>
      <c r="BU29" s="2251"/>
      <c r="BV29" s="2251"/>
      <c r="BW29" s="2251"/>
      <c r="BX29" s="2251"/>
      <c r="BY29" s="1635"/>
      <c r="BZ29" s="2251" t="str">
        <f>IF(TITLE_NAME_OR_PR_CHANGE="",IF(TITLE_NAME_OR_PR="","",TITLE_NAME_OR_PR),TITLE_NAME_OR_PR_CHANGE)</f>
        <v/>
      </c>
      <c r="CA29" s="2251"/>
      <c r="CB29" s="2251"/>
      <c r="CC29" s="2251"/>
      <c r="CD29" s="2251"/>
      <c r="CE29" s="2251"/>
      <c r="CF29" s="2251"/>
      <c r="CG29" s="1635"/>
      <c r="CH29" s="2251" t="str">
        <f>IF(TITLE_NAME_OR_PR_CHANGE="",IF(TITLE_NAME_OR_PR="","",TITLE_NAME_OR_PR),TITLE_NAME_OR_PR_CHANGE)</f>
        <v/>
      </c>
      <c r="CI29" s="2251"/>
      <c r="CJ29" s="2251"/>
      <c r="CK29" s="2251"/>
      <c r="CL29" s="2251"/>
      <c r="CM29" s="2251"/>
      <c r="CN29" s="2251"/>
      <c r="CO29" s="1635"/>
      <c r="CP29" s="326"/>
      <c r="CQ29" s="280"/>
      <c r="CR29" s="368"/>
      <c r="CS29" s="368"/>
      <c r="CT29" s="368"/>
      <c r="CU29" s="368"/>
      <c r="CV29" s="368"/>
      <c r="CW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2264" t="str">
        <f>IF(TITLE_DATE_PR_CHANGE="",IF(TITLE_DATE_PR="","",TITLE_DATE_PR),TITLE_DATE_PR_CHANGE)</f>
        <v>46296</v>
      </c>
      <c r="AM30" s="2264"/>
      <c r="AN30" s="2264"/>
      <c r="AO30" s="2264"/>
      <c r="AP30" s="2264"/>
      <c r="AQ30" s="2264"/>
      <c r="AR30" s="2264"/>
      <c r="AS30" s="1635"/>
      <c r="AT30" s="2264" t="str">
        <f>IF(TITLE_DATE_PR_CHANGE="",IF(TITLE_DATE_PR="","",TITLE_DATE_PR),TITLE_DATE_PR_CHANGE)</f>
        <v>46296</v>
      </c>
      <c r="AU30" s="2264"/>
      <c r="AV30" s="2264"/>
      <c r="AW30" s="2264"/>
      <c r="AX30" s="2264"/>
      <c r="AY30" s="2264"/>
      <c r="AZ30" s="2264"/>
      <c r="BA30" s="1635"/>
      <c r="BB30" s="2264" t="str">
        <f>IF(TITLE_DATE_PR_CHANGE="",IF(TITLE_DATE_PR="","",TITLE_DATE_PR),TITLE_DATE_PR_CHANGE)</f>
        <v>46296</v>
      </c>
      <c r="BC30" s="2264"/>
      <c r="BD30" s="2264"/>
      <c r="BE30" s="2264"/>
      <c r="BF30" s="2264"/>
      <c r="BG30" s="2264"/>
      <c r="BH30" s="2264"/>
      <c r="BI30" s="1635"/>
      <c r="BJ30" s="2264" t="str">
        <f>IF(TITLE_DATE_PR_CHANGE="",IF(TITLE_DATE_PR="","",TITLE_DATE_PR),TITLE_DATE_PR_CHANGE)</f>
        <v>46296</v>
      </c>
      <c r="BK30" s="2264"/>
      <c r="BL30" s="2264"/>
      <c r="BM30" s="2264"/>
      <c r="BN30" s="2264"/>
      <c r="BO30" s="2264"/>
      <c r="BP30" s="2264"/>
      <c r="BQ30" s="1635"/>
      <c r="BR30" s="2264" t="str">
        <f>IF(TITLE_DATE_PR_CHANGE="",IF(TITLE_DATE_PR="","",TITLE_DATE_PR),TITLE_DATE_PR_CHANGE)</f>
        <v>46296</v>
      </c>
      <c r="BS30" s="2264"/>
      <c r="BT30" s="2264"/>
      <c r="BU30" s="2264"/>
      <c r="BV30" s="2264"/>
      <c r="BW30" s="2264"/>
      <c r="BX30" s="2264"/>
      <c r="BY30" s="1635"/>
      <c r="BZ30" s="2264" t="str">
        <f>IF(TITLE_DATE_PR_CHANGE="",IF(TITLE_DATE_PR="","",TITLE_DATE_PR),TITLE_DATE_PR_CHANGE)</f>
        <v>46296</v>
      </c>
      <c r="CA30" s="2264"/>
      <c r="CB30" s="2264"/>
      <c r="CC30" s="2264"/>
      <c r="CD30" s="2264"/>
      <c r="CE30" s="2264"/>
      <c r="CF30" s="2264"/>
      <c r="CG30" s="1635"/>
      <c r="CH30" s="2264" t="str">
        <f>IF(TITLE_DATE_PR_CHANGE="",IF(TITLE_DATE_PR="","",TITLE_DATE_PR),TITLE_DATE_PR_CHANGE)</f>
        <v>46296</v>
      </c>
      <c r="CI30" s="2264"/>
      <c r="CJ30" s="2264"/>
      <c r="CK30" s="2264"/>
      <c r="CL30" s="2264"/>
      <c r="CM30" s="2264"/>
      <c r="CN30" s="2264"/>
      <c r="CO30" s="1635"/>
      <c r="CP30" s="326"/>
      <c r="CQ30" s="280"/>
      <c r="CR30" s="368"/>
      <c r="CS30" s="368"/>
      <c r="CT30" s="368"/>
      <c r="CU30" s="368"/>
      <c r="CV30" s="368"/>
      <c r="CW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исх-24968</v>
      </c>
      <c r="W31" s="2251"/>
      <c r="X31" s="2251"/>
      <c r="Y31" s="2251"/>
      <c r="Z31" s="2251"/>
      <c r="AA31" s="2251"/>
      <c r="AB31" s="2251"/>
      <c r="AC31" s="326"/>
      <c r="AD31" s="2251" t="str">
        <f>IF(TITLE_NUMBER_PR_CHANGE="",IF(TITLE_NUMBER_PR="","",TITLE_NUMBER_PR),TITLE_NUMBER_PR_CHANGE)</f>
        <v>исх-24968</v>
      </c>
      <c r="AE31" s="2251"/>
      <c r="AF31" s="2251"/>
      <c r="AG31" s="2251"/>
      <c r="AH31" s="2251"/>
      <c r="AI31" s="2251"/>
      <c r="AJ31" s="2251"/>
      <c r="AK31" s="326"/>
      <c r="AL31" s="2251" t="str">
        <f>IF(TITLE_NUMBER_PR_CHANGE="",IF(TITLE_NUMBER_PR="","",TITLE_NUMBER_PR),TITLE_NUMBER_PR_CHANGE)</f>
        <v>исх-24968</v>
      </c>
      <c r="AM31" s="2251"/>
      <c r="AN31" s="2251"/>
      <c r="AO31" s="2251"/>
      <c r="AP31" s="2251"/>
      <c r="AQ31" s="2251"/>
      <c r="AR31" s="2251"/>
      <c r="AS31" s="1635"/>
      <c r="AT31" s="2251" t="str">
        <f>IF(TITLE_NUMBER_PR_CHANGE="",IF(TITLE_NUMBER_PR="","",TITLE_NUMBER_PR),TITLE_NUMBER_PR_CHANGE)</f>
        <v>исх-24968</v>
      </c>
      <c r="AU31" s="2251"/>
      <c r="AV31" s="2251"/>
      <c r="AW31" s="2251"/>
      <c r="AX31" s="2251"/>
      <c r="AY31" s="2251"/>
      <c r="AZ31" s="2251"/>
      <c r="BA31" s="1635"/>
      <c r="BB31" s="2251" t="str">
        <f>IF(TITLE_NUMBER_PR_CHANGE="",IF(TITLE_NUMBER_PR="","",TITLE_NUMBER_PR),TITLE_NUMBER_PR_CHANGE)</f>
        <v>исх-24968</v>
      </c>
      <c r="BC31" s="2251"/>
      <c r="BD31" s="2251"/>
      <c r="BE31" s="2251"/>
      <c r="BF31" s="2251"/>
      <c r="BG31" s="2251"/>
      <c r="BH31" s="2251"/>
      <c r="BI31" s="1635"/>
      <c r="BJ31" s="2251" t="str">
        <f>IF(TITLE_NUMBER_PR_CHANGE="",IF(TITLE_NUMBER_PR="","",TITLE_NUMBER_PR),TITLE_NUMBER_PR_CHANGE)</f>
        <v>исх-24968</v>
      </c>
      <c r="BK31" s="2251"/>
      <c r="BL31" s="2251"/>
      <c r="BM31" s="2251"/>
      <c r="BN31" s="2251"/>
      <c r="BO31" s="2251"/>
      <c r="BP31" s="2251"/>
      <c r="BQ31" s="1635"/>
      <c r="BR31" s="2251" t="str">
        <f>IF(TITLE_NUMBER_PR_CHANGE="",IF(TITLE_NUMBER_PR="","",TITLE_NUMBER_PR),TITLE_NUMBER_PR_CHANGE)</f>
        <v>исх-24968</v>
      </c>
      <c r="BS31" s="2251"/>
      <c r="BT31" s="2251"/>
      <c r="BU31" s="2251"/>
      <c r="BV31" s="2251"/>
      <c r="BW31" s="2251"/>
      <c r="BX31" s="2251"/>
      <c r="BY31" s="1635"/>
      <c r="BZ31" s="2251" t="str">
        <f>IF(TITLE_NUMBER_PR_CHANGE="",IF(TITLE_NUMBER_PR="","",TITLE_NUMBER_PR),TITLE_NUMBER_PR_CHANGE)</f>
        <v>исх-24968</v>
      </c>
      <c r="CA31" s="2251"/>
      <c r="CB31" s="2251"/>
      <c r="CC31" s="2251"/>
      <c r="CD31" s="2251"/>
      <c r="CE31" s="2251"/>
      <c r="CF31" s="2251"/>
      <c r="CG31" s="1635"/>
      <c r="CH31" s="2251" t="str">
        <f>IF(TITLE_NUMBER_PR_CHANGE="",IF(TITLE_NUMBER_PR="","",TITLE_NUMBER_PR),TITLE_NUMBER_PR_CHANGE)</f>
        <v>исх-24968</v>
      </c>
      <c r="CI31" s="2251"/>
      <c r="CJ31" s="2251"/>
      <c r="CK31" s="2251"/>
      <c r="CL31" s="2251"/>
      <c r="CM31" s="2251"/>
      <c r="CN31" s="2251"/>
      <c r="CO31" s="1635"/>
      <c r="CP31" s="326"/>
      <c r="CQ31" s="280"/>
      <c r="CR31" s="368"/>
      <c r="CS31" s="368"/>
      <c r="CT31" s="368"/>
      <c r="CU31" s="368"/>
      <c r="CV31" s="368"/>
      <c r="CW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2251" t="str">
        <f>IF(TITLE_IST_PUB_CHANGE="",IF(TITLE_IST_PUB="","",TITLE_IST_PUB),TITLE_IST_PUB_CHANGE)</f>
        <v/>
      </c>
      <c r="AU32" s="2251"/>
      <c r="AV32" s="2251"/>
      <c r="AW32" s="2251"/>
      <c r="AX32" s="2251"/>
      <c r="AY32" s="2251"/>
      <c r="AZ32" s="2251"/>
      <c r="BA32" s="1635"/>
      <c r="BB32" s="2251" t="str">
        <f>IF(TITLE_IST_PUB_CHANGE="",IF(TITLE_IST_PUB="","",TITLE_IST_PUB),TITLE_IST_PUB_CHANGE)</f>
        <v/>
      </c>
      <c r="BC32" s="2251"/>
      <c r="BD32" s="2251"/>
      <c r="BE32" s="2251"/>
      <c r="BF32" s="2251"/>
      <c r="BG32" s="2251"/>
      <c r="BH32" s="2251"/>
      <c r="BI32" s="1635"/>
      <c r="BJ32" s="2251" t="str">
        <f>IF(TITLE_IST_PUB_CHANGE="",IF(TITLE_IST_PUB="","",TITLE_IST_PUB),TITLE_IST_PUB_CHANGE)</f>
        <v/>
      </c>
      <c r="BK32" s="2251"/>
      <c r="BL32" s="2251"/>
      <c r="BM32" s="2251"/>
      <c r="BN32" s="2251"/>
      <c r="BO32" s="2251"/>
      <c r="BP32" s="2251"/>
      <c r="BQ32" s="1635"/>
      <c r="BR32" s="2251" t="str">
        <f>IF(TITLE_IST_PUB_CHANGE="",IF(TITLE_IST_PUB="","",TITLE_IST_PUB),TITLE_IST_PUB_CHANGE)</f>
        <v/>
      </c>
      <c r="BS32" s="2251"/>
      <c r="BT32" s="2251"/>
      <c r="BU32" s="2251"/>
      <c r="BV32" s="2251"/>
      <c r="BW32" s="2251"/>
      <c r="BX32" s="2251"/>
      <c r="BY32" s="1635"/>
      <c r="BZ32" s="2251" t="str">
        <f>IF(TITLE_IST_PUB_CHANGE="",IF(TITLE_IST_PUB="","",TITLE_IST_PUB),TITLE_IST_PUB_CHANGE)</f>
        <v/>
      </c>
      <c r="CA32" s="2251"/>
      <c r="CB32" s="2251"/>
      <c r="CC32" s="2251"/>
      <c r="CD32" s="2251"/>
      <c r="CE32" s="2251"/>
      <c r="CF32" s="2251"/>
      <c r="CG32" s="1635"/>
      <c r="CH32" s="2251" t="str">
        <f>IF(TITLE_IST_PUB_CHANGE="",IF(TITLE_IST_PUB="","",TITLE_IST_PUB),TITLE_IST_PUB_CHANGE)</f>
        <v/>
      </c>
      <c r="CI32" s="2251"/>
      <c r="CJ32" s="2251"/>
      <c r="CK32" s="2251"/>
      <c r="CL32" s="2251"/>
      <c r="CM32" s="2251"/>
      <c r="CN32" s="2251"/>
      <c r="CO32" s="1635"/>
      <c r="CP32" s="326"/>
      <c r="CQ32" s="280"/>
      <c r="CR32" s="368"/>
      <c r="CS32" s="368"/>
      <c r="CT32" s="368"/>
      <c r="CU32" s="368"/>
      <c r="CV32" s="368"/>
      <c r="CW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322"/>
      <c r="BK33" s="322"/>
      <c r="BL33" s="322"/>
      <c r="BM33" s="322"/>
      <c r="BN33" s="322"/>
      <c r="BO33" s="322"/>
      <c r="BP33" s="322"/>
      <c r="BQ33" s="322"/>
      <c r="BR33" s="322"/>
      <c r="BS33" s="322"/>
      <c r="BT33" s="322"/>
      <c r="BU33" s="322"/>
      <c r="BV33" s="322"/>
      <c r="BW33" s="322"/>
      <c r="BX33" s="322"/>
      <c r="BY33" s="322"/>
      <c r="BZ33" s="322"/>
      <c r="CA33" s="322"/>
      <c r="CB33" s="322"/>
      <c r="CC33" s="322"/>
      <c r="CD33" s="322"/>
      <c r="CE33" s="322"/>
      <c r="CF33" s="322"/>
      <c r="CG33" s="322"/>
      <c r="CH33" s="322"/>
      <c r="CI33" s="322"/>
      <c r="CJ33" s="322"/>
      <c r="CK33" s="322"/>
      <c r="CL33" s="322"/>
      <c r="CM33" s="322"/>
      <c r="CN33" s="322"/>
      <c r="CO33" s="322"/>
      <c r="CP33" s="509"/>
      <c r="CW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2264" t="str">
        <f>IF(TITLE_DATE_PR_CHANGE="",IF(TITLE_DATE_PR="","",TITLE_DATE_PR),TITLE_DATE_PR_CHANGE)</f>
        <v>46296</v>
      </c>
      <c r="AM34" s="2264"/>
      <c r="AN34" s="2264"/>
      <c r="AO34" s="2264"/>
      <c r="AP34" s="2264"/>
      <c r="AQ34" s="2264"/>
      <c r="AR34" s="2264"/>
      <c r="AS34" s="1635"/>
      <c r="AT34" s="2264" t="str">
        <f>IF(TITLE_DATE_PR_CHANGE="",IF(TITLE_DATE_PR="","",TITLE_DATE_PR),TITLE_DATE_PR_CHANGE)</f>
        <v>46296</v>
      </c>
      <c r="AU34" s="2264"/>
      <c r="AV34" s="2264"/>
      <c r="AW34" s="2264"/>
      <c r="AX34" s="2264"/>
      <c r="AY34" s="2264"/>
      <c r="AZ34" s="2264"/>
      <c r="BA34" s="1635"/>
      <c r="BB34" s="2264" t="str">
        <f>IF(TITLE_DATE_PR_CHANGE="",IF(TITLE_DATE_PR="","",TITLE_DATE_PR),TITLE_DATE_PR_CHANGE)</f>
        <v>46296</v>
      </c>
      <c r="BC34" s="2264"/>
      <c r="BD34" s="2264"/>
      <c r="BE34" s="2264"/>
      <c r="BF34" s="2264"/>
      <c r="BG34" s="2264"/>
      <c r="BH34" s="2264"/>
      <c r="BI34" s="1635"/>
      <c r="BJ34" s="2264" t="str">
        <f>IF(TITLE_DATE_PR_CHANGE="",IF(TITLE_DATE_PR="","",TITLE_DATE_PR),TITLE_DATE_PR_CHANGE)</f>
        <v>46296</v>
      </c>
      <c r="BK34" s="2264"/>
      <c r="BL34" s="2264"/>
      <c r="BM34" s="2264"/>
      <c r="BN34" s="2264"/>
      <c r="BO34" s="2264"/>
      <c r="BP34" s="2264"/>
      <c r="BQ34" s="1635"/>
      <c r="BR34" s="2264" t="str">
        <f>IF(TITLE_DATE_PR_CHANGE="",IF(TITLE_DATE_PR="","",TITLE_DATE_PR),TITLE_DATE_PR_CHANGE)</f>
        <v>46296</v>
      </c>
      <c r="BS34" s="2264"/>
      <c r="BT34" s="2264"/>
      <c r="BU34" s="2264"/>
      <c r="BV34" s="2264"/>
      <c r="BW34" s="2264"/>
      <c r="BX34" s="2264"/>
      <c r="BY34" s="1635"/>
      <c r="BZ34" s="2264" t="str">
        <f>IF(TITLE_DATE_PR_CHANGE="",IF(TITLE_DATE_PR="","",TITLE_DATE_PR),TITLE_DATE_PR_CHANGE)</f>
        <v>46296</v>
      </c>
      <c r="CA34" s="2264"/>
      <c r="CB34" s="2264"/>
      <c r="CC34" s="2264"/>
      <c r="CD34" s="2264"/>
      <c r="CE34" s="2264"/>
      <c r="CF34" s="2264"/>
      <c r="CG34" s="1635"/>
      <c r="CH34" s="2264" t="str">
        <f>IF(TITLE_DATE_PR_CHANGE="",IF(TITLE_DATE_PR="","",TITLE_DATE_PR),TITLE_DATE_PR_CHANGE)</f>
        <v>46296</v>
      </c>
      <c r="CI34" s="2264"/>
      <c r="CJ34" s="2264"/>
      <c r="CK34" s="2264"/>
      <c r="CL34" s="2264"/>
      <c r="CM34" s="2264"/>
      <c r="CN34" s="2264"/>
      <c r="CO34" s="1635"/>
      <c r="CP34" s="326"/>
      <c r="CQ34" s="280"/>
      <c r="CR34" s="368"/>
      <c r="CS34" s="368"/>
      <c r="CT34" s="368"/>
      <c r="CU34" s="368"/>
      <c r="CV34" s="368"/>
      <c r="CW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исх-24968</v>
      </c>
      <c r="W35" s="2251"/>
      <c r="X35" s="2251"/>
      <c r="Y35" s="2251"/>
      <c r="Z35" s="2251"/>
      <c r="AA35" s="2251"/>
      <c r="AB35" s="2251"/>
      <c r="AC35" s="326"/>
      <c r="AD35" s="2251" t="str">
        <f>IF(TITLE_NUMBER_PR_CHANGE="",IF(TITLE_NUMBER_PR="","",TITLE_NUMBER_PR),TITLE_NUMBER_PR_CHANGE)</f>
        <v>исх-24968</v>
      </c>
      <c r="AE35" s="2251"/>
      <c r="AF35" s="2251"/>
      <c r="AG35" s="2251"/>
      <c r="AH35" s="2251"/>
      <c r="AI35" s="2251"/>
      <c r="AJ35" s="2251"/>
      <c r="AK35" s="326"/>
      <c r="AL35" s="2251" t="str">
        <f>IF(TITLE_NUMBER_PR_CHANGE="",IF(TITLE_NUMBER_PR="","",TITLE_NUMBER_PR),TITLE_NUMBER_PR_CHANGE)</f>
        <v>исх-24968</v>
      </c>
      <c r="AM35" s="2251"/>
      <c r="AN35" s="2251"/>
      <c r="AO35" s="2251"/>
      <c r="AP35" s="2251"/>
      <c r="AQ35" s="2251"/>
      <c r="AR35" s="2251"/>
      <c r="AS35" s="1635"/>
      <c r="AT35" s="2251" t="str">
        <f>IF(TITLE_NUMBER_PR_CHANGE="",IF(TITLE_NUMBER_PR="","",TITLE_NUMBER_PR),TITLE_NUMBER_PR_CHANGE)</f>
        <v>исх-24968</v>
      </c>
      <c r="AU35" s="2251"/>
      <c r="AV35" s="2251"/>
      <c r="AW35" s="2251"/>
      <c r="AX35" s="2251"/>
      <c r="AY35" s="2251"/>
      <c r="AZ35" s="2251"/>
      <c r="BA35" s="1635"/>
      <c r="BB35" s="2251" t="str">
        <f>IF(TITLE_NUMBER_PR_CHANGE="",IF(TITLE_NUMBER_PR="","",TITLE_NUMBER_PR),TITLE_NUMBER_PR_CHANGE)</f>
        <v>исх-24968</v>
      </c>
      <c r="BC35" s="2251"/>
      <c r="BD35" s="2251"/>
      <c r="BE35" s="2251"/>
      <c r="BF35" s="2251"/>
      <c r="BG35" s="2251"/>
      <c r="BH35" s="2251"/>
      <c r="BI35" s="1635"/>
      <c r="BJ35" s="2251" t="str">
        <f>IF(TITLE_NUMBER_PR_CHANGE="",IF(TITLE_NUMBER_PR="","",TITLE_NUMBER_PR),TITLE_NUMBER_PR_CHANGE)</f>
        <v>исх-24968</v>
      </c>
      <c r="BK35" s="2251"/>
      <c r="BL35" s="2251"/>
      <c r="BM35" s="2251"/>
      <c r="BN35" s="2251"/>
      <c r="BO35" s="2251"/>
      <c r="BP35" s="2251"/>
      <c r="BQ35" s="1635"/>
      <c r="BR35" s="2251" t="str">
        <f>IF(TITLE_NUMBER_PR_CHANGE="",IF(TITLE_NUMBER_PR="","",TITLE_NUMBER_PR),TITLE_NUMBER_PR_CHANGE)</f>
        <v>исх-24968</v>
      </c>
      <c r="BS35" s="2251"/>
      <c r="BT35" s="2251"/>
      <c r="BU35" s="2251"/>
      <c r="BV35" s="2251"/>
      <c r="BW35" s="2251"/>
      <c r="BX35" s="2251"/>
      <c r="BY35" s="1635"/>
      <c r="BZ35" s="2251" t="str">
        <f>IF(TITLE_NUMBER_PR_CHANGE="",IF(TITLE_NUMBER_PR="","",TITLE_NUMBER_PR),TITLE_NUMBER_PR_CHANGE)</f>
        <v>исх-24968</v>
      </c>
      <c r="CA35" s="2251"/>
      <c r="CB35" s="2251"/>
      <c r="CC35" s="2251"/>
      <c r="CD35" s="2251"/>
      <c r="CE35" s="2251"/>
      <c r="CF35" s="2251"/>
      <c r="CG35" s="1635"/>
      <c r="CH35" s="2251" t="str">
        <f>IF(TITLE_NUMBER_PR_CHANGE="",IF(TITLE_NUMBER_PR="","",TITLE_NUMBER_PR),TITLE_NUMBER_PR_CHANGE)</f>
        <v>исх-24968</v>
      </c>
      <c r="CI35" s="2251"/>
      <c r="CJ35" s="2251"/>
      <c r="CK35" s="2251"/>
      <c r="CL35" s="2251"/>
      <c r="CM35" s="2251"/>
      <c r="CN35" s="2251"/>
      <c r="CO35" s="1635"/>
      <c r="CP35" s="326"/>
      <c r="CQ35" s="280"/>
      <c r="CR35" s="368"/>
      <c r="CS35" s="368"/>
      <c r="CT35" s="368"/>
      <c r="CU35" s="368"/>
      <c r="CV35" s="368"/>
      <c r="CW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L36" s="1635"/>
      <c r="AM36" s="1635"/>
      <c r="AN36" s="1635"/>
      <c r="AO36" s="1635"/>
      <c r="AP36" s="1635"/>
      <c r="AQ36" s="1635"/>
      <c r="AR36" s="1635"/>
      <c r="AS36" s="1642" t="s">
        <v>429</v>
      </c>
      <c r="AT36" s="1635"/>
      <c r="AU36" s="1635"/>
      <c r="AV36" s="1635"/>
      <c r="AW36" s="1635"/>
      <c r="AX36" s="1635"/>
      <c r="AY36" s="1635"/>
      <c r="AZ36" s="1635"/>
      <c r="BA36" s="1642" t="s">
        <v>429</v>
      </c>
      <c r="BB36" s="1635"/>
      <c r="BC36" s="1635"/>
      <c r="BD36" s="1635"/>
      <c r="BE36" s="1635"/>
      <c r="BF36" s="1635"/>
      <c r="BG36" s="1635"/>
      <c r="BH36" s="1635"/>
      <c r="BI36" s="1642" t="s">
        <v>429</v>
      </c>
      <c r="BJ36" s="1635"/>
      <c r="BK36" s="1635"/>
      <c r="BL36" s="1635"/>
      <c r="BM36" s="1635"/>
      <c r="BN36" s="1635"/>
      <c r="BO36" s="1635"/>
      <c r="BP36" s="1635"/>
      <c r="BQ36" s="1642" t="s">
        <v>429</v>
      </c>
      <c r="BR36" s="1635"/>
      <c r="BS36" s="1635"/>
      <c r="BT36" s="1635"/>
      <c r="BU36" s="1635"/>
      <c r="BV36" s="1635"/>
      <c r="BW36" s="1635"/>
      <c r="BX36" s="1635"/>
      <c r="BY36" s="1642" t="s">
        <v>429</v>
      </c>
      <c r="BZ36" s="1635"/>
      <c r="CA36" s="1635"/>
      <c r="CB36" s="1635"/>
      <c r="CC36" s="1635"/>
      <c r="CD36" s="1635"/>
      <c r="CE36" s="1635"/>
      <c r="CF36" s="1635"/>
      <c r="CG36" s="1642" t="s">
        <v>429</v>
      </c>
      <c r="CH36" s="1635"/>
      <c r="CI36" s="1635"/>
      <c r="CJ36" s="1635"/>
      <c r="CK36" s="1635"/>
      <c r="CL36" s="1635"/>
      <c r="CM36" s="1635"/>
      <c r="CN36" s="1635"/>
      <c r="CO36" s="1642" t="s">
        <v>429</v>
      </c>
      <c r="CR36" s="368"/>
      <c r="CS36" s="368"/>
      <c r="CT36" s="368"/>
      <c r="CU36" s="368"/>
      <c r="CV36" s="368"/>
      <c r="CW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450</v>
      </c>
      <c r="AM37" s="2252"/>
      <c r="AN37" s="2252"/>
      <c r="AO37" s="2252"/>
      <c r="AP37" s="2252"/>
      <c r="AQ37" s="2252"/>
      <c r="AR37" s="2252"/>
      <c r="AS37" s="2252"/>
      <c r="AT37" s="2252" t="s">
        <v>450</v>
      </c>
      <c r="AU37" s="2252"/>
      <c r="AV37" s="2252"/>
      <c r="AW37" s="2252"/>
      <c r="AX37" s="2252"/>
      <c r="AY37" s="2252"/>
      <c r="AZ37" s="2252"/>
      <c r="BA37" s="2252"/>
      <c r="BB37" s="2252" t="s">
        <v>450</v>
      </c>
      <c r="BC37" s="2252"/>
      <c r="BD37" s="2252"/>
      <c r="BE37" s="2252"/>
      <c r="BF37" s="2252"/>
      <c r="BG37" s="2252"/>
      <c r="BH37" s="2252"/>
      <c r="BI37" s="2252"/>
      <c r="BJ37" s="2252" t="s">
        <v>450</v>
      </c>
      <c r="BK37" s="2252"/>
      <c r="BL37" s="2252"/>
      <c r="BM37" s="2252"/>
      <c r="BN37" s="2252"/>
      <c r="BO37" s="2252"/>
      <c r="BP37" s="2252"/>
      <c r="BQ37" s="2252"/>
      <c r="BR37" s="2252" t="s">
        <v>450</v>
      </c>
      <c r="BS37" s="2252"/>
      <c r="BT37" s="2252"/>
      <c r="BU37" s="2252"/>
      <c r="BV37" s="2252"/>
      <c r="BW37" s="2252"/>
      <c r="BX37" s="2252"/>
      <c r="BY37" s="2252"/>
      <c r="BZ37" s="2252" t="s">
        <v>450</v>
      </c>
      <c r="CA37" s="2252"/>
      <c r="CB37" s="2252"/>
      <c r="CC37" s="2252"/>
      <c r="CD37" s="2252"/>
      <c r="CE37" s="2252"/>
      <c r="CF37" s="2252"/>
      <c r="CG37" s="2252"/>
      <c r="CH37" s="2252" t="s">
        <v>450</v>
      </c>
      <c r="CI37" s="2252"/>
      <c r="CJ37" s="2252"/>
      <c r="CK37" s="2252"/>
      <c r="CL37" s="2252"/>
      <c r="CM37" s="2252"/>
      <c r="CN37" s="2252"/>
      <c r="CO37" s="2252"/>
      <c r="CW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312" t="s">
        <v>305</v>
      </c>
      <c r="AM38" s="2312"/>
      <c r="AN38" s="2312"/>
      <c r="AO38" s="2312"/>
      <c r="AP38" s="2312"/>
      <c r="AQ38" s="2312"/>
      <c r="AR38" s="2312"/>
      <c r="AS38" s="2312"/>
      <c r="AT38" s="2312" t="s">
        <v>305</v>
      </c>
      <c r="AU38" s="2312"/>
      <c r="AV38" s="2312"/>
      <c r="AW38" s="2312"/>
      <c r="AX38" s="2312"/>
      <c r="AY38" s="2312"/>
      <c r="AZ38" s="2312"/>
      <c r="BA38" s="2312"/>
      <c r="BB38" s="2312" t="s">
        <v>305</v>
      </c>
      <c r="BC38" s="2312"/>
      <c r="BD38" s="2312"/>
      <c r="BE38" s="2312"/>
      <c r="BF38" s="2312"/>
      <c r="BG38" s="2312"/>
      <c r="BH38" s="2312"/>
      <c r="BI38" s="2312"/>
      <c r="BJ38" s="2312" t="s">
        <v>305</v>
      </c>
      <c r="BK38" s="2312"/>
      <c r="BL38" s="2312"/>
      <c r="BM38" s="2312"/>
      <c r="BN38" s="2312"/>
      <c r="BO38" s="2312"/>
      <c r="BP38" s="2312"/>
      <c r="BQ38" s="2312"/>
      <c r="BR38" s="2312" t="s">
        <v>305</v>
      </c>
      <c r="BS38" s="2312"/>
      <c r="BT38" s="2312"/>
      <c r="BU38" s="2312"/>
      <c r="BV38" s="2312"/>
      <c r="BW38" s="2312"/>
      <c r="BX38" s="2312"/>
      <c r="BY38" s="2312"/>
      <c r="BZ38" s="2312" t="s">
        <v>305</v>
      </c>
      <c r="CA38" s="2312"/>
      <c r="CB38" s="2312"/>
      <c r="CC38" s="2312"/>
      <c r="CD38" s="2312"/>
      <c r="CE38" s="2312"/>
      <c r="CF38" s="2312"/>
      <c r="CG38" s="2312"/>
      <c r="CH38" s="2312" t="s">
        <v>305</v>
      </c>
      <c r="CI38" s="2312"/>
      <c r="CJ38" s="2312"/>
      <c r="CK38" s="2312"/>
      <c r="CL38" s="2312"/>
      <c r="CM38" s="2312"/>
      <c r="CN38" s="2312"/>
      <c r="CO38" s="2312"/>
      <c r="CP38" s="2127"/>
      <c r="CQ38" s="2127"/>
      <c r="CW38" s="1155"/>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399" t="s">
        <v>431</v>
      </c>
      <c r="AM39" s="2400"/>
      <c r="AN39" s="2400"/>
      <c r="AO39" s="2400"/>
      <c r="AP39" s="2400"/>
      <c r="AQ39" s="2400"/>
      <c r="AR39" s="2401"/>
      <c r="AS39" s="2277" t="s">
        <v>432</v>
      </c>
      <c r="AT39" s="2399" t="s">
        <v>431</v>
      </c>
      <c r="AU39" s="2400"/>
      <c r="AV39" s="2400"/>
      <c r="AW39" s="2400"/>
      <c r="AX39" s="2400"/>
      <c r="AY39" s="2400"/>
      <c r="AZ39" s="2401"/>
      <c r="BA39" s="2277" t="s">
        <v>432</v>
      </c>
      <c r="BB39" s="2399" t="s">
        <v>431</v>
      </c>
      <c r="BC39" s="2400"/>
      <c r="BD39" s="2400"/>
      <c r="BE39" s="2400"/>
      <c r="BF39" s="2400"/>
      <c r="BG39" s="2400"/>
      <c r="BH39" s="2401"/>
      <c r="BI39" s="2277" t="s">
        <v>432</v>
      </c>
      <c r="BJ39" s="2399" t="s">
        <v>431</v>
      </c>
      <c r="BK39" s="2400"/>
      <c r="BL39" s="2400"/>
      <c r="BM39" s="2400"/>
      <c r="BN39" s="2400"/>
      <c r="BO39" s="2400"/>
      <c r="BP39" s="2401"/>
      <c r="BQ39" s="2277" t="s">
        <v>432</v>
      </c>
      <c r="BR39" s="2399" t="s">
        <v>431</v>
      </c>
      <c r="BS39" s="2400"/>
      <c r="BT39" s="2400"/>
      <c r="BU39" s="2400"/>
      <c r="BV39" s="2400"/>
      <c r="BW39" s="2400"/>
      <c r="BX39" s="2401"/>
      <c r="BY39" s="2277" t="s">
        <v>432</v>
      </c>
      <c r="BZ39" s="2399" t="s">
        <v>431</v>
      </c>
      <c r="CA39" s="2400"/>
      <c r="CB39" s="2400"/>
      <c r="CC39" s="2400"/>
      <c r="CD39" s="2400"/>
      <c r="CE39" s="2400"/>
      <c r="CF39" s="2401"/>
      <c r="CG39" s="2277" t="s">
        <v>432</v>
      </c>
      <c r="CH39" s="2399" t="s">
        <v>431</v>
      </c>
      <c r="CI39" s="2400"/>
      <c r="CJ39" s="2400"/>
      <c r="CK39" s="2400"/>
      <c r="CL39" s="2400"/>
      <c r="CM39" s="2400"/>
      <c r="CN39" s="2401"/>
      <c r="CO39" s="2277" t="s">
        <v>432</v>
      </c>
      <c r="CP39" s="2280" t="s">
        <v>434</v>
      </c>
      <c r="CQ39" s="2127"/>
      <c r="CW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454</v>
      </c>
      <c r="AE40" s="2283"/>
      <c r="AF40" s="2262" t="s">
        <v>437</v>
      </c>
      <c r="AG40" s="2263"/>
      <c r="AH40" s="2262" t="s">
        <v>438</v>
      </c>
      <c r="AI40" s="2269"/>
      <c r="AJ40" s="2263"/>
      <c r="AK40" s="2278"/>
      <c r="AL40" s="2260" t="s">
        <v>435</v>
      </c>
      <c r="AM40" s="2610"/>
      <c r="AN40" s="2262" t="s">
        <v>437</v>
      </c>
      <c r="AO40" s="2263"/>
      <c r="AP40" s="2262" t="s">
        <v>438</v>
      </c>
      <c r="AQ40" s="2269"/>
      <c r="AR40" s="2263"/>
      <c r="AS40" s="2278"/>
      <c r="AT40" s="2260" t="s">
        <v>435</v>
      </c>
      <c r="AU40" s="2610"/>
      <c r="AV40" s="2262" t="s">
        <v>437</v>
      </c>
      <c r="AW40" s="2263"/>
      <c r="AX40" s="2262" t="s">
        <v>438</v>
      </c>
      <c r="AY40" s="2269"/>
      <c r="AZ40" s="2263"/>
      <c r="BA40" s="2278"/>
      <c r="BB40" s="2260" t="s">
        <v>435</v>
      </c>
      <c r="BC40" s="2610"/>
      <c r="BD40" s="2262" t="s">
        <v>437</v>
      </c>
      <c r="BE40" s="2263"/>
      <c r="BF40" s="2262" t="s">
        <v>438</v>
      </c>
      <c r="BG40" s="2269"/>
      <c r="BH40" s="2263"/>
      <c r="BI40" s="2278"/>
      <c r="BJ40" s="2260" t="s">
        <v>435</v>
      </c>
      <c r="BK40" s="2610"/>
      <c r="BL40" s="2262" t="s">
        <v>437</v>
      </c>
      <c r="BM40" s="2263"/>
      <c r="BN40" s="2262" t="s">
        <v>438</v>
      </c>
      <c r="BO40" s="2269"/>
      <c r="BP40" s="2263"/>
      <c r="BQ40" s="2278"/>
      <c r="BR40" s="2260" t="s">
        <v>435</v>
      </c>
      <c r="BS40" s="2610"/>
      <c r="BT40" s="2262" t="s">
        <v>437</v>
      </c>
      <c r="BU40" s="2263"/>
      <c r="BV40" s="2262" t="s">
        <v>438</v>
      </c>
      <c r="BW40" s="2269"/>
      <c r="BX40" s="2263"/>
      <c r="BY40" s="2278"/>
      <c r="BZ40" s="2260" t="s">
        <v>435</v>
      </c>
      <c r="CA40" s="2610"/>
      <c r="CB40" s="2262" t="s">
        <v>437</v>
      </c>
      <c r="CC40" s="2263"/>
      <c r="CD40" s="2262" t="s">
        <v>438</v>
      </c>
      <c r="CE40" s="2269"/>
      <c r="CF40" s="2263"/>
      <c r="CG40" s="2278"/>
      <c r="CH40" s="2260" t="s">
        <v>435</v>
      </c>
      <c r="CI40" s="2610"/>
      <c r="CJ40" s="2262" t="s">
        <v>437</v>
      </c>
      <c r="CK40" s="2263"/>
      <c r="CL40" s="2262" t="s">
        <v>438</v>
      </c>
      <c r="CM40" s="2269"/>
      <c r="CN40" s="2263"/>
      <c r="CO40" s="2278"/>
      <c r="CP40" s="2281"/>
      <c r="CQ40" s="2127"/>
      <c r="CW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61"/>
      <c r="AM41" s="2284"/>
      <c r="AN41" s="2577" t="s">
        <v>446</v>
      </c>
      <c r="AO41" s="2577" t="s">
        <v>447</v>
      </c>
      <c r="AP41" s="2577" t="s">
        <v>448</v>
      </c>
      <c r="AQ41" s="2270" t="s">
        <v>449</v>
      </c>
      <c r="AR41" s="2271"/>
      <c r="AS41" s="2279"/>
      <c r="AT41" s="2261"/>
      <c r="AU41" s="2284"/>
      <c r="AV41" s="2577" t="s">
        <v>446</v>
      </c>
      <c r="AW41" s="2577" t="s">
        <v>447</v>
      </c>
      <c r="AX41" s="2577" t="s">
        <v>448</v>
      </c>
      <c r="AY41" s="2270" t="s">
        <v>449</v>
      </c>
      <c r="AZ41" s="2271"/>
      <c r="BA41" s="2279"/>
      <c r="BB41" s="2261"/>
      <c r="BC41" s="2284"/>
      <c r="BD41" s="2577" t="s">
        <v>446</v>
      </c>
      <c r="BE41" s="2577" t="s">
        <v>447</v>
      </c>
      <c r="BF41" s="2577" t="s">
        <v>448</v>
      </c>
      <c r="BG41" s="2270" t="s">
        <v>449</v>
      </c>
      <c r="BH41" s="2271"/>
      <c r="BI41" s="2279"/>
      <c r="BJ41" s="2261"/>
      <c r="BK41" s="2284"/>
      <c r="BL41" s="2577" t="s">
        <v>446</v>
      </c>
      <c r="BM41" s="2577" t="s">
        <v>447</v>
      </c>
      <c r="BN41" s="2577" t="s">
        <v>448</v>
      </c>
      <c r="BO41" s="2270" t="s">
        <v>449</v>
      </c>
      <c r="BP41" s="2271"/>
      <c r="BQ41" s="2279"/>
      <c r="BR41" s="2261"/>
      <c r="BS41" s="2284"/>
      <c r="BT41" s="2577" t="s">
        <v>446</v>
      </c>
      <c r="BU41" s="2577" t="s">
        <v>447</v>
      </c>
      <c r="BV41" s="2577" t="s">
        <v>448</v>
      </c>
      <c r="BW41" s="2270" t="s">
        <v>449</v>
      </c>
      <c r="BX41" s="2271"/>
      <c r="BY41" s="2279"/>
      <c r="BZ41" s="2261"/>
      <c r="CA41" s="2284"/>
      <c r="CB41" s="2577" t="s">
        <v>446</v>
      </c>
      <c r="CC41" s="2577" t="s">
        <v>447</v>
      </c>
      <c r="CD41" s="2577" t="s">
        <v>448</v>
      </c>
      <c r="CE41" s="2270" t="s">
        <v>449</v>
      </c>
      <c r="CF41" s="2271"/>
      <c r="CG41" s="2279"/>
      <c r="CH41" s="2261"/>
      <c r="CI41" s="2284"/>
      <c r="CJ41" s="2577" t="s">
        <v>446</v>
      </c>
      <c r="CK41" s="2577" t="s">
        <v>447</v>
      </c>
      <c r="CL41" s="2577" t="s">
        <v>448</v>
      </c>
      <c r="CM41" s="2270" t="s">
        <v>449</v>
      </c>
      <c r="CN41" s="2271"/>
      <c r="CO41" s="2279"/>
      <c r="CP41" s="2282"/>
      <c r="CQ41" s="2127"/>
      <c r="CW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2272">
        <f>OFFSET(AT42,0,-1)+1</f>
        <v>6</v>
      </c>
      <c r="AU42" s="2272"/>
      <c r="AV42" s="2272">
        <f>OFFSET(AV42,0,-1)+1</f>
        <v>1</v>
      </c>
      <c r="AW42" s="2272">
        <f>OFFSET(AW42,0,-1)+1</f>
        <v>2</v>
      </c>
      <c r="AX42" s="2272">
        <f>OFFSET(AX42,0,-1)+1</f>
        <v>3</v>
      </c>
      <c r="AY42" s="2272">
        <f>OFFSET(AY42,0,-1)+1</f>
        <v>4</v>
      </c>
      <c r="AZ42" s="2272"/>
      <c r="BA42" s="2272">
        <f>OFFSET(BA42,0,-2)+1</f>
        <v>5</v>
      </c>
      <c r="BB42" s="2272">
        <f>OFFSET(BB42,0,-1)+1</f>
        <v>6</v>
      </c>
      <c r="BC42" s="2272"/>
      <c r="BD42" s="2272">
        <f>OFFSET(BD42,0,-1)+1</f>
        <v>1</v>
      </c>
      <c r="BE42" s="2272">
        <f>OFFSET(BE42,0,-1)+1</f>
        <v>2</v>
      </c>
      <c r="BF42" s="2272">
        <f>OFFSET(BF42,0,-1)+1</f>
        <v>3</v>
      </c>
      <c r="BG42" s="2272">
        <f>OFFSET(BG42,0,-1)+1</f>
        <v>4</v>
      </c>
      <c r="BH42" s="2272"/>
      <c r="BI42" s="2272">
        <f>OFFSET(BI42,0,-2)+1</f>
        <v>5</v>
      </c>
      <c r="BJ42" s="2272">
        <f>OFFSET(BJ42,0,-1)+1</f>
        <v>6</v>
      </c>
      <c r="BK42" s="2272"/>
      <c r="BL42" s="2272">
        <f>OFFSET(BL42,0,-1)+1</f>
        <v>1</v>
      </c>
      <c r="BM42" s="2272">
        <f>OFFSET(BM42,0,-1)+1</f>
        <v>2</v>
      </c>
      <c r="BN42" s="2272">
        <f>OFFSET(BN42,0,-1)+1</f>
        <v>3</v>
      </c>
      <c r="BO42" s="2272">
        <f>OFFSET(BO42,0,-1)+1</f>
        <v>4</v>
      </c>
      <c r="BP42" s="2272"/>
      <c r="BQ42" s="2272">
        <f>OFFSET(BQ42,0,-2)+1</f>
        <v>5</v>
      </c>
      <c r="BR42" s="2272">
        <f>OFFSET(BR42,0,-1)+1</f>
        <v>6</v>
      </c>
      <c r="BS42" s="2272"/>
      <c r="BT42" s="2272">
        <f>OFFSET(BT42,0,-1)+1</f>
        <v>1</v>
      </c>
      <c r="BU42" s="2272">
        <f>OFFSET(BU42,0,-1)+1</f>
        <v>2</v>
      </c>
      <c r="BV42" s="2272">
        <f>OFFSET(BV42,0,-1)+1</f>
        <v>3</v>
      </c>
      <c r="BW42" s="2272">
        <f>OFFSET(BW42,0,-1)+1</f>
        <v>4</v>
      </c>
      <c r="BX42" s="2272"/>
      <c r="BY42" s="2272">
        <f>OFFSET(BY42,0,-2)+1</f>
        <v>5</v>
      </c>
      <c r="BZ42" s="2272">
        <f>OFFSET(BZ42,0,-1)+1</f>
        <v>6</v>
      </c>
      <c r="CA42" s="2272"/>
      <c r="CB42" s="2272">
        <f>OFFSET(CB42,0,-1)+1</f>
        <v>1</v>
      </c>
      <c r="CC42" s="2272">
        <f>OFFSET(CC42,0,-1)+1</f>
        <v>2</v>
      </c>
      <c r="CD42" s="2272">
        <f>OFFSET(CD42,0,-1)+1</f>
        <v>3</v>
      </c>
      <c r="CE42" s="2272">
        <f>OFFSET(CE42,0,-1)+1</f>
        <v>4</v>
      </c>
      <c r="CF42" s="2272"/>
      <c r="CG42" s="2272">
        <f>OFFSET(CG42,0,-2)+1</f>
        <v>5</v>
      </c>
      <c r="CH42" s="2272">
        <f>OFFSET(CH42,0,-1)+1</f>
        <v>6</v>
      </c>
      <c r="CI42" s="2272"/>
      <c r="CJ42" s="2272">
        <f>OFFSET(CJ42,0,-1)+1</f>
        <v>1</v>
      </c>
      <c r="CK42" s="2272">
        <f>OFFSET(CK42,0,-1)+1</f>
        <v>2</v>
      </c>
      <c r="CL42" s="2272">
        <f>OFFSET(CL42,0,-1)+1</f>
        <v>3</v>
      </c>
      <c r="CM42" s="2272">
        <f>OFFSET(CM42,0,-1)+1</f>
        <v>4</v>
      </c>
      <c r="CN42" s="2272"/>
      <c r="CO42" s="2272">
        <f>OFFSET(CO42,0,-2)+1</f>
        <v>5</v>
      </c>
      <c r="CP42" s="1245">
        <f>OFFSET(CP42,0,-1)</f>
        <v>5</v>
      </c>
      <c r="CQ42" s="1335">
        <f>OFFSET(CQ42,0,-1)+1</f>
        <v>6</v>
      </c>
      <c r="CR42" s="511"/>
      <c r="CS42" s="511"/>
      <c r="CT42" s="511"/>
      <c r="CU42" s="511"/>
      <c r="CV42" s="511"/>
      <c r="CW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124</v>
      </c>
      <c r="U43" s="300"/>
      <c r="V43" s="2242"/>
      <c r="W43" s="2243"/>
      <c r="X43" s="2243"/>
      <c r="Y43" s="2243"/>
      <c r="Z43" s="2243"/>
      <c r="AA43" s="2243"/>
      <c r="AB43" s="2243"/>
      <c r="AC43" s="2244"/>
      <c r="AD43" s="2242" t="str">
        <f>INDEX(PT_DIFFERENTIATION_NTAR,MATCH(A43,PT_DIFFERENTIATION_NTAR_ID,0))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2"/>
      <c r="BC43" s="2243"/>
      <c r="BD43" s="2243"/>
      <c r="BE43" s="2243"/>
      <c r="BF43" s="2243"/>
      <c r="BG43" s="2243"/>
      <c r="BH43" s="2243"/>
      <c r="BI43" s="2244"/>
      <c r="BJ43" s="2242"/>
      <c r="BK43" s="2243"/>
      <c r="BL43" s="2243"/>
      <c r="BM43" s="2243"/>
      <c r="BN43" s="2243"/>
      <c r="BO43" s="2243"/>
      <c r="BP43" s="2243"/>
      <c r="BQ43" s="2244"/>
      <c r="BR43" s="2242"/>
      <c r="BS43" s="2243"/>
      <c r="BT43" s="2243"/>
      <c r="BU43" s="2243"/>
      <c r="BV43" s="2243"/>
      <c r="BW43" s="2243"/>
      <c r="BX43" s="2243"/>
      <c r="BY43" s="2244"/>
      <c r="BZ43" s="2242"/>
      <c r="CA43" s="2243"/>
      <c r="CB43" s="2243"/>
      <c r="CC43" s="2243"/>
      <c r="CD43" s="2243"/>
      <c r="CE43" s="2243"/>
      <c r="CF43" s="2243"/>
      <c r="CG43" s="2244"/>
      <c r="CH43" s="2242"/>
      <c r="CI43" s="2243"/>
      <c r="CJ43" s="2243"/>
      <c r="CK43" s="2243"/>
      <c r="CL43" s="2243"/>
      <c r="CM43" s="2243"/>
      <c r="CN43" s="2243"/>
      <c r="CO43" s="2244"/>
      <c r="CP43" s="2244"/>
      <c r="CQ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500"/>
      <c r="CT43" s="500" t="str">
        <f>IF(T43="","",T43)</f>
        <v>Наименование тарифа</v>
      </c>
      <c r="CU43" s="500"/>
      <c r="CV43" s="500"/>
      <c r="CW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402</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2"/>
      <c r="BC44" s="2243"/>
      <c r="BD44" s="2243"/>
      <c r="BE44" s="2243"/>
      <c r="BF44" s="2243"/>
      <c r="BG44" s="2243"/>
      <c r="BH44" s="2243"/>
      <c r="BI44" s="2244"/>
      <c r="BJ44" s="2242"/>
      <c r="BK44" s="2243"/>
      <c r="BL44" s="2243"/>
      <c r="BM44" s="2243"/>
      <c r="BN44" s="2243"/>
      <c r="BO44" s="2243"/>
      <c r="BP44" s="2243"/>
      <c r="BQ44" s="2244"/>
      <c r="BR44" s="2242"/>
      <c r="BS44" s="2243"/>
      <c r="BT44" s="2243"/>
      <c r="BU44" s="2243"/>
      <c r="BV44" s="2243"/>
      <c r="BW44" s="2243"/>
      <c r="BX44" s="2243"/>
      <c r="BY44" s="2244"/>
      <c r="BZ44" s="2242"/>
      <c r="CA44" s="2243"/>
      <c r="CB44" s="2243"/>
      <c r="CC44" s="2243"/>
      <c r="CD44" s="2243"/>
      <c r="CE44" s="2243"/>
      <c r="CF44" s="2243"/>
      <c r="CG44" s="2244"/>
      <c r="CH44" s="2242"/>
      <c r="CI44" s="2243"/>
      <c r="CJ44" s="2243"/>
      <c r="CK44" s="2243"/>
      <c r="CL44" s="2243"/>
      <c r="CM44" s="2243"/>
      <c r="CN44" s="2243"/>
      <c r="CO44" s="2244"/>
      <c r="CP44" s="2244"/>
      <c r="CQ44" s="1258" t="s">
        <v>403</v>
      </c>
      <c r="CS44" s="500"/>
      <c r="CT44" s="500" t="str">
        <f>IF(T44="","",T44)</f>
        <v>Территория действия тарифа</v>
      </c>
      <c r="CU44" s="500"/>
      <c r="CV44" s="500"/>
      <c r="CW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404</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2"/>
      <c r="BC45" s="2243"/>
      <c r="BD45" s="2243"/>
      <c r="BE45" s="2243"/>
      <c r="BF45" s="2243"/>
      <c r="BG45" s="2243"/>
      <c r="BH45" s="2243"/>
      <c r="BI45" s="2244"/>
      <c r="BJ45" s="2242"/>
      <c r="BK45" s="2243"/>
      <c r="BL45" s="2243"/>
      <c r="BM45" s="2243"/>
      <c r="BN45" s="2243"/>
      <c r="BO45" s="2243"/>
      <c r="BP45" s="2243"/>
      <c r="BQ45" s="2244"/>
      <c r="BR45" s="2242"/>
      <c r="BS45" s="2243"/>
      <c r="BT45" s="2243"/>
      <c r="BU45" s="2243"/>
      <c r="BV45" s="2243"/>
      <c r="BW45" s="2243"/>
      <c r="BX45" s="2243"/>
      <c r="BY45" s="2244"/>
      <c r="BZ45" s="2242"/>
      <c r="CA45" s="2243"/>
      <c r="CB45" s="2243"/>
      <c r="CC45" s="2243"/>
      <c r="CD45" s="2243"/>
      <c r="CE45" s="2243"/>
      <c r="CF45" s="2243"/>
      <c r="CG45" s="2244"/>
      <c r="CH45" s="2242"/>
      <c r="CI45" s="2243"/>
      <c r="CJ45" s="2243"/>
      <c r="CK45" s="2243"/>
      <c r="CL45" s="2243"/>
      <c r="CM45" s="2243"/>
      <c r="CN45" s="2243"/>
      <c r="CO45" s="2244"/>
      <c r="CP45" s="2244"/>
      <c r="CQ45" s="1258" t="s">
        <v>405</v>
      </c>
      <c r="CS45" s="500"/>
      <c r="CT45" s="500" t="str">
        <f>IF(T45="","",T45)</f>
        <v>Наименование системы теплоснабжения </v>
      </c>
      <c r="CU45" s="500"/>
      <c r="CV45" s="500"/>
      <c r="CW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406</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2"/>
      <c r="BC46" s="2243"/>
      <c r="BD46" s="2243"/>
      <c r="BE46" s="2243"/>
      <c r="BF46" s="2243"/>
      <c r="BG46" s="2243"/>
      <c r="BH46" s="2243"/>
      <c r="BI46" s="2244"/>
      <c r="BJ46" s="2242"/>
      <c r="BK46" s="2243"/>
      <c r="BL46" s="2243"/>
      <c r="BM46" s="2243"/>
      <c r="BN46" s="2243"/>
      <c r="BO46" s="2243"/>
      <c r="BP46" s="2243"/>
      <c r="BQ46" s="2244"/>
      <c r="BR46" s="2242"/>
      <c r="BS46" s="2243"/>
      <c r="BT46" s="2243"/>
      <c r="BU46" s="2243"/>
      <c r="BV46" s="2243"/>
      <c r="BW46" s="2243"/>
      <c r="BX46" s="2243"/>
      <c r="BY46" s="2244"/>
      <c r="BZ46" s="2242"/>
      <c r="CA46" s="2243"/>
      <c r="CB46" s="2243"/>
      <c r="CC46" s="2243"/>
      <c r="CD46" s="2243"/>
      <c r="CE46" s="2243"/>
      <c r="CF46" s="2243"/>
      <c r="CG46" s="2244"/>
      <c r="CH46" s="2242"/>
      <c r="CI46" s="2243"/>
      <c r="CJ46" s="2243"/>
      <c r="CK46" s="2243"/>
      <c r="CL46" s="2243"/>
      <c r="CM46" s="2243"/>
      <c r="CN46" s="2243"/>
      <c r="CO46" s="2244"/>
      <c r="CP46" s="2244"/>
      <c r="CQ46" s="1258" t="s">
        <v>407</v>
      </c>
      <c r="CS46" s="500"/>
      <c r="CT46" s="500" t="str">
        <f>IF(T46="","",T46)</f>
        <v>Источник тепловой энергии  </v>
      </c>
      <c r="CU46" s="500"/>
      <c r="CV46" s="500"/>
      <c r="CW46" s="1155">
        <v>21</v>
      </c>
    </row>
    <row s="1642" customFormat="1" customHeight="1" ht="0">
      <c r="A47" s="1343" t="s">
        <v>171</v>
      </c>
      <c r="B47" s="1343" t="s">
        <v>172</v>
      </c>
      <c r="C47" s="1343" t="s">
        <v>173</v>
      </c>
      <c r="D47" s="1343" t="s">
        <v>174</v>
      </c>
      <c r="E47" s="2259"/>
      <c r="F47" s="2259"/>
      <c r="G47" s="2259"/>
      <c r="H47" s="2259"/>
      <c r="I47" s="2256" t="str">
        <f>S46&amp;".1"</f>
        <v>1.1.1.1.1</v>
      </c>
      <c r="J47" s="1343"/>
      <c r="K47" s="1343"/>
      <c r="L47" s="1346" t="s">
        <v>408</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6"/>
      <c r="AM47" s="2297"/>
      <c r="AN47" s="2297"/>
      <c r="AO47" s="2297"/>
      <c r="AP47" s="2297"/>
      <c r="AQ47" s="2297"/>
      <c r="AR47" s="2297"/>
      <c r="AS47" s="2298"/>
      <c r="AT47" s="2296"/>
      <c r="AU47" s="2297"/>
      <c r="AV47" s="2297"/>
      <c r="AW47" s="2297"/>
      <c r="AX47" s="2297"/>
      <c r="AY47" s="2297"/>
      <c r="AZ47" s="2297"/>
      <c r="BA47" s="2298"/>
      <c r="BB47" s="2296"/>
      <c r="BC47" s="2297"/>
      <c r="BD47" s="2297"/>
      <c r="BE47" s="2297"/>
      <c r="BF47" s="2297"/>
      <c r="BG47" s="2297"/>
      <c r="BH47" s="2297"/>
      <c r="BI47" s="2298"/>
      <c r="BJ47" s="2296"/>
      <c r="BK47" s="2297"/>
      <c r="BL47" s="2297"/>
      <c r="BM47" s="2297"/>
      <c r="BN47" s="2297"/>
      <c r="BO47" s="2297"/>
      <c r="BP47" s="2297"/>
      <c r="BQ47" s="2298"/>
      <c r="BR47" s="2296"/>
      <c r="BS47" s="2297"/>
      <c r="BT47" s="2297"/>
      <c r="BU47" s="2297"/>
      <c r="BV47" s="2297"/>
      <c r="BW47" s="2297"/>
      <c r="BX47" s="2297"/>
      <c r="BY47" s="2298"/>
      <c r="BZ47" s="2296"/>
      <c r="CA47" s="2297"/>
      <c r="CB47" s="2297"/>
      <c r="CC47" s="2297"/>
      <c r="CD47" s="2297"/>
      <c r="CE47" s="2297"/>
      <c r="CF47" s="2297"/>
      <c r="CG47" s="2298"/>
      <c r="CH47" s="2296"/>
      <c r="CI47" s="2297"/>
      <c r="CJ47" s="2297"/>
      <c r="CK47" s="2297"/>
      <c r="CL47" s="2297"/>
      <c r="CM47" s="2297"/>
      <c r="CN47" s="2297"/>
      <c r="CO47" s="2298"/>
      <c r="CP47" s="2298"/>
      <c r="CQ47" s="1385"/>
      <c r="CS47" s="500"/>
      <c r="CT47" s="500" t="str">
        <f>IF(T47="","",T47)</f>
        <v/>
      </c>
      <c r="CU47" s="500"/>
      <c r="CV47" s="500"/>
      <c r="CW47" s="511">
        <v>0</v>
      </c>
    </row>
    <row customHeight="1" ht="22.049999999999997">
      <c r="A48" s="1363" t="s">
        <v>171</v>
      </c>
      <c r="B48" s="1363" t="s">
        <v>172</v>
      </c>
      <c r="C48" s="1363" t="s">
        <v>173</v>
      </c>
      <c r="D48" s="1363" t="s">
        <v>174</v>
      </c>
      <c r="E48" s="2259"/>
      <c r="F48" s="2259"/>
      <c r="G48" s="2259"/>
      <c r="H48" s="2259"/>
      <c r="I48" s="2286"/>
      <c r="J48" s="2256" t="str">
        <f>S46&amp;".1"</f>
        <v>1.1.1.1.1</v>
      </c>
      <c r="K48" s="1363"/>
      <c r="L48" s="1364" t="s">
        <v>411</v>
      </c>
      <c r="P48" s="2257"/>
      <c r="Q48" s="2257">
        <v>1</v>
      </c>
      <c r="R48" s="357"/>
      <c r="S48" s="1336" t="str">
        <f>$J48</f>
        <v>1.1.1.1.1</v>
      </c>
      <c r="T48" s="286" t="s">
        <v>412</v>
      </c>
      <c r="U48" s="300"/>
      <c r="V48" s="2245"/>
      <c r="W48" s="2246"/>
      <c r="X48" s="2246"/>
      <c r="Y48" s="2246"/>
      <c r="Z48" s="2246"/>
      <c r="AA48" s="2246"/>
      <c r="AB48" s="2246"/>
      <c r="AC48" s="2247"/>
      <c r="AD48" s="2245" t="s">
        <v>452</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5"/>
      <c r="BC48" s="2246"/>
      <c r="BD48" s="2246"/>
      <c r="BE48" s="2246"/>
      <c r="BF48" s="2246"/>
      <c r="BG48" s="2246"/>
      <c r="BH48" s="2246"/>
      <c r="BI48" s="2247"/>
      <c r="BJ48" s="2245"/>
      <c r="BK48" s="2246"/>
      <c r="BL48" s="2246"/>
      <c r="BM48" s="2246"/>
      <c r="BN48" s="2246"/>
      <c r="BO48" s="2246"/>
      <c r="BP48" s="2246"/>
      <c r="BQ48" s="2247"/>
      <c r="BR48" s="2245"/>
      <c r="BS48" s="2246"/>
      <c r="BT48" s="2246"/>
      <c r="BU48" s="2246"/>
      <c r="BV48" s="2246"/>
      <c r="BW48" s="2246"/>
      <c r="BX48" s="2246"/>
      <c r="BY48" s="2247"/>
      <c r="BZ48" s="2245"/>
      <c r="CA48" s="2246"/>
      <c r="CB48" s="2246"/>
      <c r="CC48" s="2246"/>
      <c r="CD48" s="2246"/>
      <c r="CE48" s="2246"/>
      <c r="CF48" s="2246"/>
      <c r="CG48" s="2247"/>
      <c r="CH48" s="2245"/>
      <c r="CI48" s="2246"/>
      <c r="CJ48" s="2246"/>
      <c r="CK48" s="2246"/>
      <c r="CL48" s="2246"/>
      <c r="CM48" s="2246"/>
      <c r="CN48" s="2246"/>
      <c r="CO48" s="2247"/>
      <c r="CP48" s="2247"/>
      <c r="CQ48" s="1258" t="s">
        <v>413</v>
      </c>
      <c r="CS48" s="500"/>
      <c r="CT48" s="500" t="str">
        <f>IF(T48="","",T48)</f>
        <v>Группа потребителей</v>
      </c>
      <c r="CU48" s="500"/>
      <c r="CV48" s="500"/>
      <c r="CW48" s="1155">
        <v>21</v>
      </c>
    </row>
    <row customHeight="1" ht="22.049999999999997">
      <c r="A49" s="1363" t="s">
        <v>171</v>
      </c>
      <c r="B49" s="1363" t="s">
        <v>172</v>
      </c>
      <c r="C49" s="1363" t="s">
        <v>173</v>
      </c>
      <c r="D49" s="1363" t="s">
        <v>174</v>
      </c>
      <c r="E49" s="2259"/>
      <c r="F49" s="2259"/>
      <c r="G49" s="2259"/>
      <c r="H49" s="2259"/>
      <c r="I49" s="2286"/>
      <c r="J49" s="2286"/>
      <c r="K49" s="2256" t="str">
        <f>J48&amp;".1"</f>
        <v>1.1.1.1.1.1</v>
      </c>
      <c r="L49" s="1364" t="s">
        <v>414</v>
      </c>
      <c r="P49" s="2257"/>
      <c r="Q49" s="2257"/>
      <c r="R49" s="357">
        <v>1</v>
      </c>
      <c r="S49" s="1336" t="str">
        <f>$K49</f>
        <v>1.1.1.1.1.1</v>
      </c>
      <c r="T49" s="1347" t="s">
        <v>453</v>
      </c>
      <c r="U49" s="300"/>
      <c r="V49" s="751"/>
      <c r="W49" s="325"/>
      <c r="X49" s="751"/>
      <c r="Y49" s="1257"/>
      <c r="Z49" s="2265"/>
      <c r="AA49" s="2107" t="s">
        <v>67</v>
      </c>
      <c r="AB49" s="2265"/>
      <c r="AC49" s="2107" t="s">
        <v>67</v>
      </c>
      <c r="AD49" s="751">
        <v>134.34</v>
      </c>
      <c r="AE49" s="325"/>
      <c r="AF49" s="751"/>
      <c r="AG49" s="1257"/>
      <c r="AH49" s="2602">
        <v>46388</v>
      </c>
      <c r="AI49" s="2107" t="s">
        <v>67</v>
      </c>
      <c r="AJ49" s="2287">
        <v>46568</v>
      </c>
      <c r="AK49" s="2107" t="s">
        <v>67</v>
      </c>
      <c r="AL49" s="751">
        <v>149.12</v>
      </c>
      <c r="AM49" s="325"/>
      <c r="AN49" s="751"/>
      <c r="AO49" s="1257"/>
      <c r="AP49" s="2602">
        <v>46569</v>
      </c>
      <c r="AQ49" s="2107" t="s">
        <v>67</v>
      </c>
      <c r="AR49" s="2602">
        <v>46752</v>
      </c>
      <c r="AS49" s="2107" t="s">
        <v>67</v>
      </c>
      <c r="AT49" s="751">
        <v>149.12</v>
      </c>
      <c r="AU49" s="325"/>
      <c r="AV49" s="751"/>
      <c r="AW49" s="1257"/>
      <c r="AX49" s="2602">
        <v>46753</v>
      </c>
      <c r="AY49" s="2107" t="s">
        <v>67</v>
      </c>
      <c r="AZ49" s="2602">
        <v>46934</v>
      </c>
      <c r="BA49" s="2107" t="s">
        <v>67</v>
      </c>
      <c r="BB49" s="751">
        <v>161.89</v>
      </c>
      <c r="BC49" s="325"/>
      <c r="BD49" s="751"/>
      <c r="BE49" s="1257"/>
      <c r="BF49" s="2602">
        <v>46935</v>
      </c>
      <c r="BG49" s="2107" t="s">
        <v>67</v>
      </c>
      <c r="BH49" s="2602">
        <v>47118</v>
      </c>
      <c r="BI49" s="2107" t="s">
        <v>67</v>
      </c>
      <c r="BJ49" s="751">
        <v>161.89</v>
      </c>
      <c r="BK49" s="325"/>
      <c r="BL49" s="751"/>
      <c r="BM49" s="1257"/>
      <c r="BN49" s="2602">
        <v>47119</v>
      </c>
      <c r="BO49" s="2107" t="s">
        <v>67</v>
      </c>
      <c r="BP49" s="2602">
        <v>47299</v>
      </c>
      <c r="BQ49" s="2107" t="s">
        <v>67</v>
      </c>
      <c r="BR49" s="751">
        <v>168.21</v>
      </c>
      <c r="BS49" s="325"/>
      <c r="BT49" s="751"/>
      <c r="BU49" s="1257"/>
      <c r="BV49" s="2602">
        <v>47300</v>
      </c>
      <c r="BW49" s="2107" t="s">
        <v>67</v>
      </c>
      <c r="BX49" s="2602">
        <v>47483</v>
      </c>
      <c r="BY49" s="2107" t="s">
        <v>67</v>
      </c>
      <c r="BZ49" s="751">
        <v>168.21</v>
      </c>
      <c r="CA49" s="325"/>
      <c r="CB49" s="751"/>
      <c r="CC49" s="1257"/>
      <c r="CD49" s="2602">
        <v>47484</v>
      </c>
      <c r="CE49" s="2107" t="s">
        <v>67</v>
      </c>
      <c r="CF49" s="2602">
        <v>47664</v>
      </c>
      <c r="CG49" s="2107" t="s">
        <v>67</v>
      </c>
      <c r="CH49" s="751">
        <v>172.86</v>
      </c>
      <c r="CI49" s="325"/>
      <c r="CJ49" s="751"/>
      <c r="CK49" s="1257"/>
      <c r="CL49" s="2602">
        <v>47665</v>
      </c>
      <c r="CM49" s="2107" t="s">
        <v>67</v>
      </c>
      <c r="CN49" s="2602">
        <v>47848</v>
      </c>
      <c r="CO49" s="2107" t="s">
        <v>67</v>
      </c>
      <c r="CP49" s="1348"/>
      <c r="CQ49" s="2253" t="s">
        <v>455</v>
      </c>
      <c r="CR49" s="511">
        <f>STRCHECKDATE(V50:CP50)</f>
      </c>
      <c r="CS49" s="500"/>
      <c r="CT49" s="500" t="str">
        <f>IF(T49="","",T49)</f>
        <v>вода</v>
      </c>
      <c r="CU49" s="500"/>
      <c r="CV49" s="500"/>
      <c r="CW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325"/>
      <c r="AU50" s="325"/>
      <c r="AV50" s="325"/>
      <c r="AW50" s="328" t="str">
        <f>AX49&amp;"-"&amp;AZ49</f>
        <v>46753-46934</v>
      </c>
      <c r="AX50" s="2309"/>
      <c r="AY50" s="2107"/>
      <c r="AZ50" s="2309"/>
      <c r="BA50" s="2107"/>
      <c r="BB50" s="325"/>
      <c r="BC50" s="325"/>
      <c r="BD50" s="325"/>
      <c r="BE50" s="328" t="str">
        <f>BF49&amp;"-"&amp;BH49</f>
        <v>46935-47118</v>
      </c>
      <c r="BF50" s="2309"/>
      <c r="BG50" s="2107"/>
      <c r="BH50" s="2309"/>
      <c r="BI50" s="2107"/>
      <c r="BJ50" s="325"/>
      <c r="BK50" s="325"/>
      <c r="BL50" s="325"/>
      <c r="BM50" s="328" t="str">
        <f>BN49&amp;"-"&amp;BP49</f>
        <v>47119-47299</v>
      </c>
      <c r="BN50" s="2309"/>
      <c r="BO50" s="2107"/>
      <c r="BP50" s="2309"/>
      <c r="BQ50" s="2107"/>
      <c r="BR50" s="325"/>
      <c r="BS50" s="325"/>
      <c r="BT50" s="325"/>
      <c r="BU50" s="328" t="str">
        <f>BV49&amp;"-"&amp;BX49</f>
        <v>47300-47483</v>
      </c>
      <c r="BV50" s="2309"/>
      <c r="BW50" s="2107"/>
      <c r="BX50" s="2309"/>
      <c r="BY50" s="2107"/>
      <c r="BZ50" s="325"/>
      <c r="CA50" s="325"/>
      <c r="CB50" s="325"/>
      <c r="CC50" s="328" t="str">
        <f>CD49&amp;"-"&amp;CF49</f>
        <v>47484-47664</v>
      </c>
      <c r="CD50" s="2309"/>
      <c r="CE50" s="2107"/>
      <c r="CF50" s="2309"/>
      <c r="CG50" s="2107"/>
      <c r="CH50" s="325"/>
      <c r="CI50" s="325"/>
      <c r="CJ50" s="325"/>
      <c r="CK50" s="328" t="str">
        <f>CL49&amp;"-"&amp;CN49</f>
        <v>47665-47848</v>
      </c>
      <c r="CL50" s="2309"/>
      <c r="CM50" s="2107"/>
      <c r="CN50" s="2309"/>
      <c r="CO50" s="2107"/>
      <c r="CP50" s="1349"/>
      <c r="CQ50" s="2254"/>
      <c r="CS50" s="500"/>
      <c r="CT50" s="500" t="str">
        <f>IF(T50="","",T50)</f>
        <v/>
      </c>
      <c r="CU50" s="500"/>
      <c r="CV50" s="500"/>
      <c r="CW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7" t="s">
        <v>416</v>
      </c>
      <c r="U51" s="367"/>
      <c r="V51" s="367"/>
      <c r="W51" s="367"/>
      <c r="X51" s="367"/>
      <c r="Y51" s="367"/>
      <c r="Z51" s="367"/>
      <c r="AA51" s="367"/>
      <c r="AB51" s="367"/>
      <c r="AC51" s="367"/>
      <c r="AD51" s="367"/>
      <c r="AE51" s="367"/>
      <c r="AF51" s="367"/>
      <c r="AG51" s="367"/>
      <c r="AH51" s="367"/>
      <c r="AI51" s="367"/>
      <c r="AJ51" s="367"/>
      <c r="AK51" s="367"/>
      <c r="AL51" s="2654"/>
      <c r="AM51" s="2654"/>
      <c r="AN51" s="2654"/>
      <c r="AO51" s="2654"/>
      <c r="AP51" s="2654"/>
      <c r="AQ51" s="2654"/>
      <c r="AR51" s="2654"/>
      <c r="AS51" s="2654"/>
      <c r="AT51" s="2654"/>
      <c r="AU51" s="2654"/>
      <c r="AV51" s="2654"/>
      <c r="AW51" s="2654"/>
      <c r="AX51" s="2654"/>
      <c r="AY51" s="2654"/>
      <c r="AZ51" s="2654"/>
      <c r="BA51" s="2654"/>
      <c r="BB51" s="2654"/>
      <c r="BC51" s="2654"/>
      <c r="BD51" s="2654"/>
      <c r="BE51" s="2654"/>
      <c r="BF51" s="2654"/>
      <c r="BG51" s="2654"/>
      <c r="BH51" s="2654"/>
      <c r="BI51" s="2654"/>
      <c r="BJ51" s="2654"/>
      <c r="BK51" s="2654"/>
      <c r="BL51" s="2654"/>
      <c r="BM51" s="2654"/>
      <c r="BN51" s="2654"/>
      <c r="BO51" s="2654"/>
      <c r="BP51" s="2654"/>
      <c r="BQ51" s="2654"/>
      <c r="BR51" s="2654"/>
      <c r="BS51" s="2654"/>
      <c r="BT51" s="2654"/>
      <c r="BU51" s="2654"/>
      <c r="BV51" s="2654"/>
      <c r="BW51" s="2654"/>
      <c r="BX51" s="2654"/>
      <c r="BY51" s="2654"/>
      <c r="BZ51" s="2654"/>
      <c r="CA51" s="2654"/>
      <c r="CB51" s="2654"/>
      <c r="CC51" s="2654"/>
      <c r="CD51" s="2654"/>
      <c r="CE51" s="2654"/>
      <c r="CF51" s="2654"/>
      <c r="CG51" s="2654"/>
      <c r="CH51" s="2654"/>
      <c r="CI51" s="2654"/>
      <c r="CJ51" s="2654"/>
      <c r="CK51" s="2654"/>
      <c r="CL51" s="2654"/>
      <c r="CM51" s="2654"/>
      <c r="CN51" s="2654"/>
      <c r="CO51" s="2654"/>
      <c r="CP51" s="324"/>
      <c r="CQ51" s="2255"/>
      <c r="CS51" s="500"/>
      <c r="CT51" s="500" t="str">
        <f>IF(T51="","",T51)</f>
        <v>Добавить вид теплоносителя (параметры теплоносителя)</v>
      </c>
      <c r="CU51" s="500"/>
      <c r="CV51" s="500"/>
      <c r="CW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365" t="s">
        <v>417</v>
      </c>
      <c r="U52" s="367"/>
      <c r="V52" s="367"/>
      <c r="W52" s="367"/>
      <c r="X52" s="367"/>
      <c r="Y52" s="367"/>
      <c r="Z52" s="367"/>
      <c r="AA52" s="367"/>
      <c r="AB52" s="367"/>
      <c r="AC52" s="366"/>
      <c r="AD52" s="367"/>
      <c r="AE52" s="367"/>
      <c r="AF52" s="367"/>
      <c r="AG52" s="367"/>
      <c r="AH52" s="367"/>
      <c r="AI52" s="367"/>
      <c r="AJ52" s="367"/>
      <c r="AK52" s="366"/>
      <c r="AL52" s="2654"/>
      <c r="AM52" s="2654"/>
      <c r="AN52" s="2654"/>
      <c r="AO52" s="2654"/>
      <c r="AP52" s="2654"/>
      <c r="AQ52" s="2654"/>
      <c r="AR52" s="2654"/>
      <c r="AS52" s="2655"/>
      <c r="AT52" s="2654"/>
      <c r="AU52" s="2654"/>
      <c r="AV52" s="2654"/>
      <c r="AW52" s="2654"/>
      <c r="AX52" s="2654"/>
      <c r="AY52" s="2654"/>
      <c r="AZ52" s="2654"/>
      <c r="BA52" s="2655"/>
      <c r="BB52" s="2654"/>
      <c r="BC52" s="2654"/>
      <c r="BD52" s="2654"/>
      <c r="BE52" s="2654"/>
      <c r="BF52" s="2654"/>
      <c r="BG52" s="2654"/>
      <c r="BH52" s="2654"/>
      <c r="BI52" s="2655"/>
      <c r="BJ52" s="2654"/>
      <c r="BK52" s="2654"/>
      <c r="BL52" s="2654"/>
      <c r="BM52" s="2654"/>
      <c r="BN52" s="2654"/>
      <c r="BO52" s="2654"/>
      <c r="BP52" s="2654"/>
      <c r="BQ52" s="2655"/>
      <c r="BR52" s="2654"/>
      <c r="BS52" s="2654"/>
      <c r="BT52" s="2654"/>
      <c r="BU52" s="2654"/>
      <c r="BV52" s="2654"/>
      <c r="BW52" s="2654"/>
      <c r="BX52" s="2654"/>
      <c r="BY52" s="2655"/>
      <c r="BZ52" s="2654"/>
      <c r="CA52" s="2654"/>
      <c r="CB52" s="2654"/>
      <c r="CC52" s="2654"/>
      <c r="CD52" s="2654"/>
      <c r="CE52" s="2654"/>
      <c r="CF52" s="2654"/>
      <c r="CG52" s="2655"/>
      <c r="CH52" s="2654"/>
      <c r="CI52" s="2654"/>
      <c r="CJ52" s="2654"/>
      <c r="CK52" s="2654"/>
      <c r="CL52" s="2654"/>
      <c r="CM52" s="2654"/>
      <c r="CN52" s="2654"/>
      <c r="CO52" s="2655"/>
      <c r="CP52" s="367"/>
      <c r="CQ52" s="303"/>
      <c r="CS52" s="500"/>
      <c r="CT52" s="500" t="str">
        <f>IF(T52="","",T52)</f>
        <v>Добавить группу потребителей</v>
      </c>
      <c r="CU52" s="500"/>
      <c r="CV52" s="500"/>
      <c r="CW52" s="1155">
        <v>11</v>
      </c>
    </row>
    <row customHeight="1" ht="0">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8"/>
      <c r="AN53" s="1388"/>
      <c r="AO53" s="1388"/>
      <c r="AP53" s="1388"/>
      <c r="AQ53" s="1388"/>
      <c r="AR53" s="1388"/>
      <c r="AS53" s="1388"/>
      <c r="AT53" s="1388"/>
      <c r="AU53" s="1388"/>
      <c r="AV53" s="1388"/>
      <c r="AW53" s="1388"/>
      <c r="AX53" s="1388"/>
      <c r="AY53" s="1388"/>
      <c r="AZ53" s="1388"/>
      <c r="BA53" s="1388"/>
      <c r="BB53" s="1388"/>
      <c r="BC53" s="1388"/>
      <c r="BD53" s="1388"/>
      <c r="BE53" s="1388"/>
      <c r="BF53" s="1388"/>
      <c r="BG53" s="1388"/>
      <c r="BH53" s="1388"/>
      <c r="BI53" s="1388"/>
      <c r="BJ53" s="1388"/>
      <c r="BK53" s="1388"/>
      <c r="BL53" s="1388"/>
      <c r="BM53" s="1388"/>
      <c r="BN53" s="1388"/>
      <c r="BO53" s="1388"/>
      <c r="BP53" s="1388"/>
      <c r="BQ53" s="1388"/>
      <c r="BR53" s="1388"/>
      <c r="BS53" s="1388"/>
      <c r="BT53" s="1388"/>
      <c r="BU53" s="1388"/>
      <c r="BV53" s="1388"/>
      <c r="BW53" s="1388"/>
      <c r="BX53" s="1388"/>
      <c r="BY53" s="1388"/>
      <c r="BZ53" s="1388"/>
      <c r="CA53" s="1388"/>
      <c r="CB53" s="1388"/>
      <c r="CC53" s="1388"/>
      <c r="CD53" s="1388"/>
      <c r="CE53" s="1388"/>
      <c r="CF53" s="1388"/>
      <c r="CG53" s="1388"/>
      <c r="CH53" s="1388"/>
      <c r="CI53" s="1388"/>
      <c r="CJ53" s="1388"/>
      <c r="CK53" s="1388"/>
      <c r="CL53" s="1388"/>
      <c r="CM53" s="1388"/>
      <c r="CN53" s="1388"/>
      <c r="CO53" s="1388"/>
      <c r="CP53" s="1388"/>
      <c r="CQ53" s="1389"/>
      <c r="CS53" s="500"/>
      <c r="CT53" s="500" t="str">
        <f>IF(T53="","",T53)</f>
        <v/>
      </c>
      <c r="CU53" s="500"/>
      <c r="CV53" s="500"/>
      <c r="CW53" s="1155">
        <v>0</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E54" s="1324"/>
      <c r="BF54" s="1324"/>
      <c r="BG54" s="1324"/>
      <c r="BH54" s="1324"/>
      <c r="BI54" s="1324"/>
      <c r="BJ54" s="1324"/>
      <c r="BK54" s="1324"/>
      <c r="BL54" s="1324"/>
      <c r="BM54" s="1324"/>
      <c r="BN54" s="1324"/>
      <c r="BO54" s="1324"/>
      <c r="BP54" s="1324"/>
      <c r="BQ54" s="1324"/>
      <c r="BR54" s="1324"/>
      <c r="BS54" s="1324"/>
      <c r="BT54" s="1324"/>
      <c r="BU54" s="1324"/>
      <c r="BV54" s="1324"/>
      <c r="BW54" s="1324"/>
      <c r="BX54" s="1324"/>
      <c r="BY54" s="1324"/>
      <c r="BZ54" s="1324"/>
      <c r="CA54" s="1324"/>
      <c r="CB54" s="1324"/>
      <c r="CC54" s="1324"/>
      <c r="CD54" s="1324"/>
      <c r="CE54" s="1324"/>
      <c r="CF54" s="1324"/>
      <c r="CG54" s="1324"/>
      <c r="CH54" s="1324"/>
      <c r="CI54" s="1324"/>
      <c r="CJ54" s="1324"/>
      <c r="CK54" s="1324"/>
      <c r="CL54" s="1324"/>
      <c r="CM54" s="1324"/>
      <c r="CN54" s="1324"/>
      <c r="CO54" s="1324"/>
      <c r="CP54" s="1324"/>
      <c r="CQ54" s="1324"/>
      <c r="CS54" s="789"/>
      <c r="CT54" s="789" t="str">
        <f>IF(T54="","",T54)</f>
        <v>Добавить источник для дифференциации</v>
      </c>
      <c r="CU54" s="789"/>
      <c r="CV54" s="789"/>
      <c r="CW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V55" s="1324"/>
      <c r="AW55" s="1324"/>
      <c r="AX55" s="1324"/>
      <c r="AY55" s="1324"/>
      <c r="AZ55" s="1324"/>
      <c r="BA55" s="1324"/>
      <c r="BB55" s="1324"/>
      <c r="BC55" s="1324"/>
      <c r="BD55" s="1324"/>
      <c r="BE55" s="1324"/>
      <c r="BF55" s="1324"/>
      <c r="BG55" s="1324"/>
      <c r="BH55" s="1324"/>
      <c r="BI55" s="1324"/>
      <c r="BJ55" s="1324"/>
      <c r="BK55" s="1324"/>
      <c r="BL55" s="1324"/>
      <c r="BM55" s="1324"/>
      <c r="BN55" s="1324"/>
      <c r="BO55" s="1324"/>
      <c r="BP55" s="1324"/>
      <c r="BQ55" s="1324"/>
      <c r="BR55" s="1324"/>
      <c r="BS55" s="1324"/>
      <c r="BT55" s="1324"/>
      <c r="BU55" s="1324"/>
      <c r="BV55" s="1324"/>
      <c r="BW55" s="1324"/>
      <c r="BX55" s="1324"/>
      <c r="BY55" s="1324"/>
      <c r="BZ55" s="1324"/>
      <c r="CA55" s="1324"/>
      <c r="CB55" s="1324"/>
      <c r="CC55" s="1324"/>
      <c r="CD55" s="1324"/>
      <c r="CE55" s="1324"/>
      <c r="CF55" s="1324"/>
      <c r="CG55" s="1324"/>
      <c r="CH55" s="1324"/>
      <c r="CI55" s="1324"/>
      <c r="CJ55" s="1324"/>
      <c r="CK55" s="1324"/>
      <c r="CL55" s="1324"/>
      <c r="CM55" s="1324"/>
      <c r="CN55" s="1324"/>
      <c r="CO55" s="1324"/>
      <c r="CP55" s="1324"/>
      <c r="CQ55" s="1324"/>
      <c r="CS55" s="789"/>
      <c r="CT55" s="789" t="str">
        <f>IF(T55="","",T55)</f>
        <v>Добавить централизованную систему для дифференциации</v>
      </c>
      <c r="CU55" s="789"/>
      <c r="CV55" s="789"/>
      <c r="CW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D56" s="1324"/>
      <c r="BE56" s="1324"/>
      <c r="BF56" s="1324"/>
      <c r="BG56" s="1324"/>
      <c r="BH56" s="1324"/>
      <c r="BI56" s="1324"/>
      <c r="BJ56" s="1324"/>
      <c r="BK56" s="1324"/>
      <c r="BL56" s="1324"/>
      <c r="BM56" s="1324"/>
      <c r="BN56" s="1324"/>
      <c r="BO56" s="1324"/>
      <c r="BP56" s="1324"/>
      <c r="BQ56" s="1324"/>
      <c r="BR56" s="1324"/>
      <c r="BS56" s="1324"/>
      <c r="BT56" s="1324"/>
      <c r="BU56" s="1324"/>
      <c r="BV56" s="1324"/>
      <c r="BW56" s="1324"/>
      <c r="BX56" s="1324"/>
      <c r="BY56" s="1324"/>
      <c r="BZ56" s="1324"/>
      <c r="CA56" s="1324"/>
      <c r="CB56" s="1324"/>
      <c r="CC56" s="1324"/>
      <c r="CD56" s="1324"/>
      <c r="CE56" s="1324"/>
      <c r="CF56" s="1324"/>
      <c r="CG56" s="1324"/>
      <c r="CH56" s="1324"/>
      <c r="CI56" s="1324"/>
      <c r="CJ56" s="1324"/>
      <c r="CK56" s="1324"/>
      <c r="CL56" s="1324"/>
      <c r="CM56" s="1324"/>
      <c r="CN56" s="1324"/>
      <c r="CO56" s="1324"/>
      <c r="CP56" s="1324"/>
      <c r="CQ56" s="1324"/>
      <c r="CS56" s="500"/>
      <c r="CT56" s="500" t="str">
        <f>IF(T56="","",T56)</f>
        <v>Добавить территорию для дифференциации</v>
      </c>
      <c r="CU56" s="500"/>
      <c r="CV56" s="500"/>
      <c r="CW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D57" s="1324"/>
      <c r="BE57" s="1324"/>
      <c r="BF57" s="1324"/>
      <c r="BG57" s="1324"/>
      <c r="BH57" s="1324"/>
      <c r="BI57" s="1324"/>
      <c r="BJ57" s="1324"/>
      <c r="BK57" s="1324"/>
      <c r="BL57" s="1324"/>
      <c r="BM57" s="1324"/>
      <c r="BN57" s="1324"/>
      <c r="BO57" s="1324"/>
      <c r="BP57" s="1324"/>
      <c r="BQ57" s="1324"/>
      <c r="BR57" s="1324"/>
      <c r="BS57" s="1324"/>
      <c r="BT57" s="1324"/>
      <c r="BU57" s="1324"/>
      <c r="BV57" s="1324"/>
      <c r="BW57" s="1324"/>
      <c r="BX57" s="1324"/>
      <c r="BY57" s="1324"/>
      <c r="BZ57" s="1324"/>
      <c r="CA57" s="1324"/>
      <c r="CB57" s="1324"/>
      <c r="CC57" s="1324"/>
      <c r="CD57" s="1324"/>
      <c r="CE57" s="1324"/>
      <c r="CF57" s="1324"/>
      <c r="CG57" s="1324"/>
      <c r="CH57" s="1324"/>
      <c r="CI57" s="1324"/>
      <c r="CJ57" s="1324"/>
      <c r="CK57" s="1324"/>
      <c r="CL57" s="1324"/>
      <c r="CM57" s="1324"/>
      <c r="CN57" s="1324"/>
      <c r="CO57" s="1324"/>
      <c r="CP57" s="1324"/>
      <c r="CQ57" s="1324"/>
      <c r="CS57" s="789"/>
      <c r="CT57" s="789" t="str">
        <f>IF(T57="","",T57)</f>
        <v>Добавить наименование тарифа</v>
      </c>
      <c r="CU57" s="789"/>
      <c r="CV57" s="789"/>
      <c r="CW57" s="518">
        <v>1</v>
      </c>
    </row>
    <row customHeight="1" ht="11.549999999999999">
      <c r="M58" s="1160"/>
      <c r="N58" s="1160"/>
      <c r="O58" s="537"/>
      <c r="P58" s="1155"/>
      <c r="Q58" s="1155"/>
      <c r="R58" s="1155"/>
      <c r="S58" s="1155"/>
      <c r="AL58" s="1635"/>
      <c r="AM58" s="1635"/>
      <c r="AN58" s="1635"/>
      <c r="AO58" s="1635"/>
      <c r="AP58" s="1635"/>
      <c r="AQ58" s="1635"/>
      <c r="AR58" s="1635"/>
      <c r="AS58" s="1635"/>
      <c r="AT58" s="1635"/>
      <c r="AU58" s="1635"/>
      <c r="AV58" s="1635"/>
      <c r="AW58" s="1635"/>
      <c r="AX58" s="1635"/>
      <c r="AY58" s="1635"/>
      <c r="AZ58" s="1635"/>
      <c r="BA58" s="1635"/>
      <c r="BB58" s="1635"/>
      <c r="BC58" s="1635"/>
      <c r="BD58" s="1635"/>
      <c r="BE58" s="1635"/>
      <c r="BF58" s="1635"/>
      <c r="BG58" s="1635"/>
      <c r="BH58" s="1635"/>
      <c r="BI58" s="1635"/>
      <c r="BJ58" s="1635"/>
      <c r="BK58" s="1635"/>
      <c r="BL58" s="1635"/>
      <c r="BM58" s="1635"/>
      <c r="BN58" s="1635"/>
      <c r="BO58" s="1635"/>
      <c r="BP58" s="1635"/>
      <c r="BQ58" s="1635"/>
      <c r="BR58" s="1635"/>
      <c r="BS58" s="1635"/>
      <c r="BT58" s="1635"/>
      <c r="BU58" s="1635"/>
      <c r="BV58" s="1635"/>
      <c r="BW58" s="1635"/>
      <c r="BX58" s="1635"/>
      <c r="BY58" s="1635"/>
      <c r="BZ58" s="1635"/>
      <c r="CA58" s="1635"/>
      <c r="CB58" s="1635"/>
      <c r="CC58" s="1635"/>
      <c r="CD58" s="1635"/>
      <c r="CE58" s="1635"/>
      <c r="CF58" s="1635"/>
      <c r="CG58" s="1635"/>
      <c r="CH58" s="1635"/>
      <c r="CI58" s="1635"/>
      <c r="CJ58" s="1635"/>
      <c r="CK58" s="1635"/>
      <c r="CL58" s="1635"/>
      <c r="CM58" s="1635"/>
      <c r="CN58" s="1635"/>
      <c r="CO58" s="1635"/>
      <c r="CR58" s="1155"/>
      <c r="CS58" s="1155"/>
      <c r="CT58" s="1155"/>
      <c r="CU58" s="1155"/>
      <c r="CV58" s="1155"/>
      <c r="CW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385"/>
      <c r="AU59" s="2385"/>
      <c r="AV59" s="2385"/>
      <c r="AW59" s="2385"/>
      <c r="AX59" s="2385"/>
      <c r="AY59" s="2385"/>
      <c r="AZ59" s="2385"/>
      <c r="BA59" s="2385"/>
      <c r="BB59" s="2385"/>
      <c r="BC59" s="2385"/>
      <c r="BD59" s="2385"/>
      <c r="BE59" s="2385"/>
      <c r="BF59" s="2385"/>
      <c r="BG59" s="2385"/>
      <c r="BH59" s="2385"/>
      <c r="BI59" s="2385"/>
      <c r="BJ59" s="2385"/>
      <c r="BK59" s="2385"/>
      <c r="BL59" s="2385"/>
      <c r="BM59" s="2385"/>
      <c r="BN59" s="2385"/>
      <c r="BO59" s="2385"/>
      <c r="BP59" s="2385"/>
      <c r="BQ59" s="2385"/>
      <c r="BR59" s="2385"/>
      <c r="BS59" s="2385"/>
      <c r="BT59" s="2385"/>
      <c r="BU59" s="2385"/>
      <c r="BV59" s="2385"/>
      <c r="BW59" s="2385"/>
      <c r="BX59" s="2385"/>
      <c r="BY59" s="2385"/>
      <c r="BZ59" s="2385"/>
      <c r="CA59" s="2385"/>
      <c r="CB59" s="2385"/>
      <c r="CC59" s="2385"/>
      <c r="CD59" s="2385"/>
      <c r="CE59" s="2385"/>
      <c r="CF59" s="2385"/>
      <c r="CG59" s="2385"/>
      <c r="CH59" s="2385"/>
      <c r="CI59" s="2385"/>
      <c r="CJ59" s="2385"/>
      <c r="CK59" s="2385"/>
      <c r="CL59" s="2385"/>
      <c r="CM59" s="2385"/>
      <c r="CN59" s="2385"/>
      <c r="CO59" s="2385"/>
      <c r="CP59" s="2285"/>
      <c r="CQ59" s="2285"/>
      <c r="CW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385"/>
      <c r="AU60" s="2385"/>
      <c r="AV60" s="2385"/>
      <c r="AW60" s="2385"/>
      <c r="AX60" s="2385"/>
      <c r="AY60" s="2385"/>
      <c r="AZ60" s="2385"/>
      <c r="BA60" s="2385"/>
      <c r="BB60" s="2385"/>
      <c r="BC60" s="2385"/>
      <c r="BD60" s="2385"/>
      <c r="BE60" s="2385"/>
      <c r="BF60" s="2385"/>
      <c r="BG60" s="2385"/>
      <c r="BH60" s="2385"/>
      <c r="BI60" s="2385"/>
      <c r="BJ60" s="2385"/>
      <c r="BK60" s="2385"/>
      <c r="BL60" s="2385"/>
      <c r="BM60" s="2385"/>
      <c r="BN60" s="2385"/>
      <c r="BO60" s="2385"/>
      <c r="BP60" s="2385"/>
      <c r="BQ60" s="2385"/>
      <c r="BR60" s="2385"/>
      <c r="BS60" s="2385"/>
      <c r="BT60" s="2385"/>
      <c r="BU60" s="2385"/>
      <c r="BV60" s="2385"/>
      <c r="BW60" s="2385"/>
      <c r="BX60" s="2385"/>
      <c r="BY60" s="2385"/>
      <c r="BZ60" s="2385"/>
      <c r="CA60" s="2385"/>
      <c r="CB60" s="2385"/>
      <c r="CC60" s="2385"/>
      <c r="CD60" s="2385"/>
      <c r="CE60" s="2385"/>
      <c r="CF60" s="2385"/>
      <c r="CG60" s="2385"/>
      <c r="CH60" s="2385"/>
      <c r="CI60" s="2385"/>
      <c r="CJ60" s="2385"/>
      <c r="CK60" s="2385"/>
      <c r="CL60" s="2385"/>
      <c r="CM60" s="2385"/>
      <c r="CN60" s="2385"/>
      <c r="CO60" s="2385"/>
      <c r="CP60" s="2285"/>
      <c r="CQ60" s="2285"/>
      <c r="CW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385"/>
      <c r="AM61" s="2385"/>
      <c r="AN61" s="2385"/>
      <c r="AO61" s="2385"/>
      <c r="AP61" s="2385"/>
      <c r="AQ61" s="2385"/>
      <c r="AR61" s="2385"/>
      <c r="AS61" s="2385"/>
      <c r="AT61" s="2385"/>
      <c r="AU61" s="2385"/>
      <c r="AV61" s="2385"/>
      <c r="AW61" s="2385"/>
      <c r="AX61" s="2385"/>
      <c r="AY61" s="2385"/>
      <c r="AZ61" s="2385"/>
      <c r="BA61" s="2385"/>
      <c r="BB61" s="2385"/>
      <c r="BC61" s="2385"/>
      <c r="BD61" s="2385"/>
      <c r="BE61" s="2385"/>
      <c r="BF61" s="2385"/>
      <c r="BG61" s="2385"/>
      <c r="BH61" s="2385"/>
      <c r="BI61" s="2385"/>
      <c r="BJ61" s="2385"/>
      <c r="BK61" s="2385"/>
      <c r="BL61" s="2385"/>
      <c r="BM61" s="2385"/>
      <c r="BN61" s="2385"/>
      <c r="BO61" s="2385"/>
      <c r="BP61" s="2385"/>
      <c r="BQ61" s="2385"/>
      <c r="BR61" s="2385"/>
      <c r="BS61" s="2385"/>
      <c r="BT61" s="2385"/>
      <c r="BU61" s="2385"/>
      <c r="BV61" s="2385"/>
      <c r="BW61" s="2385"/>
      <c r="BX61" s="2385"/>
      <c r="BY61" s="2385"/>
      <c r="BZ61" s="2385"/>
      <c r="CA61" s="2385"/>
      <c r="CB61" s="2385"/>
      <c r="CC61" s="2385"/>
      <c r="CD61" s="2385"/>
      <c r="CE61" s="2385"/>
      <c r="CF61" s="2385"/>
      <c r="CG61" s="2385"/>
      <c r="CH61" s="2385"/>
      <c r="CI61" s="2385"/>
      <c r="CJ61" s="2385"/>
      <c r="CK61" s="2385"/>
      <c r="CL61" s="2385"/>
      <c r="CM61" s="2385"/>
      <c r="CN61" s="2385"/>
      <c r="CO61" s="2385"/>
      <c r="CP61" s="2285"/>
      <c r="CQ61" s="2285"/>
      <c r="CW61" s="1155">
        <v>40</v>
      </c>
    </row>
    <row customHeight="1" ht="14.699999999999998">
      <c r="O62" s="537"/>
      <c r="AL62" s="1635"/>
      <c r="AM62" s="1635"/>
      <c r="AN62" s="1635"/>
      <c r="AO62" s="1635"/>
      <c r="AP62" s="1635"/>
      <c r="AQ62" s="1635"/>
      <c r="AR62" s="1635"/>
      <c r="AS62" s="1635"/>
      <c r="AT62" s="1635"/>
      <c r="AU62" s="1635"/>
      <c r="AV62" s="1635"/>
      <c r="AW62" s="1635"/>
      <c r="AX62" s="1635"/>
      <c r="AY62" s="1635"/>
      <c r="AZ62" s="1635"/>
      <c r="BA62" s="1635"/>
      <c r="BB62" s="1635"/>
      <c r="BC62" s="1635"/>
      <c r="BD62" s="1635"/>
      <c r="BE62" s="1635"/>
      <c r="BF62" s="1635"/>
      <c r="BG62" s="1635"/>
      <c r="BH62" s="1635"/>
      <c r="BI62" s="1635"/>
      <c r="BJ62" s="1635"/>
      <c r="BK62" s="1635"/>
      <c r="BL62" s="1635"/>
      <c r="BM62" s="1635"/>
      <c r="BN62" s="1635"/>
      <c r="BO62" s="1635"/>
      <c r="BP62" s="1635"/>
      <c r="BQ62" s="1635"/>
      <c r="BR62" s="1635"/>
      <c r="BS62" s="1635"/>
      <c r="BT62" s="1635"/>
      <c r="BU62" s="1635"/>
      <c r="BV62" s="1635"/>
      <c r="BW62" s="1635"/>
      <c r="BX62" s="1635"/>
      <c r="BY62" s="1635"/>
      <c r="BZ62" s="1635"/>
      <c r="CA62" s="1635"/>
      <c r="CB62" s="1635"/>
      <c r="CC62" s="1635"/>
      <c r="CD62" s="1635"/>
      <c r="CE62" s="1635"/>
      <c r="CF62" s="1635"/>
      <c r="CG62" s="1635"/>
      <c r="CH62" s="1635"/>
      <c r="CI62" s="1635"/>
      <c r="CJ62" s="1635"/>
      <c r="CK62" s="1635"/>
      <c r="CL62" s="1635"/>
      <c r="CM62" s="1635"/>
      <c r="CN62" s="1635"/>
      <c r="CO62" s="1635"/>
      <c r="CW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385"/>
      <c r="BC63" s="2385"/>
      <c r="BD63" s="2385"/>
      <c r="BE63" s="2385"/>
      <c r="BF63" s="2385"/>
      <c r="BG63" s="2385"/>
      <c r="BH63" s="2385"/>
      <c r="BI63" s="2385"/>
      <c r="BJ63" s="2385"/>
      <c r="BK63" s="2385"/>
      <c r="BL63" s="2385"/>
      <c r="BM63" s="2385"/>
      <c r="BN63" s="2385"/>
      <c r="BO63" s="2385"/>
      <c r="BP63" s="2385"/>
      <c r="BQ63" s="2385"/>
      <c r="BR63" s="2385"/>
      <c r="BS63" s="2385"/>
      <c r="BT63" s="2385"/>
      <c r="BU63" s="2385"/>
      <c r="BV63" s="2385"/>
      <c r="BW63" s="2385"/>
      <c r="BX63" s="2385"/>
      <c r="BY63" s="2385"/>
      <c r="BZ63" s="2385"/>
      <c r="CA63" s="2385"/>
      <c r="CB63" s="2385"/>
      <c r="CC63" s="2385"/>
      <c r="CD63" s="2385"/>
      <c r="CE63" s="2385"/>
      <c r="CF63" s="2385"/>
      <c r="CG63" s="2385"/>
      <c r="CH63" s="2385"/>
      <c r="CI63" s="2385"/>
      <c r="CJ63" s="2385"/>
      <c r="CK63" s="2385"/>
      <c r="CL63" s="2385"/>
      <c r="CM63" s="2385"/>
      <c r="CN63" s="2385"/>
      <c r="CO63" s="2385"/>
      <c r="CP63" s="2285"/>
      <c r="CQ63" s="2285"/>
      <c r="CW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385"/>
      <c r="BC64" s="2385"/>
      <c r="BD64" s="2385"/>
      <c r="BE64" s="2385"/>
      <c r="BF64" s="2385"/>
      <c r="BG64" s="2385"/>
      <c r="BH64" s="2385"/>
      <c r="BI64" s="2385"/>
      <c r="BJ64" s="2385"/>
      <c r="BK64" s="2385"/>
      <c r="BL64" s="2385"/>
      <c r="BM64" s="2385"/>
      <c r="BN64" s="2385"/>
      <c r="BO64" s="2385"/>
      <c r="BP64" s="2385"/>
      <c r="BQ64" s="2385"/>
      <c r="BR64" s="2385"/>
      <c r="BS64" s="2385"/>
      <c r="BT64" s="2385"/>
      <c r="BU64" s="2385"/>
      <c r="BV64" s="2385"/>
      <c r="BW64" s="2385"/>
      <c r="BX64" s="2385"/>
      <c r="BY64" s="2385"/>
      <c r="BZ64" s="2385"/>
      <c r="CA64" s="2385"/>
      <c r="CB64" s="2385"/>
      <c r="CC64" s="2385"/>
      <c r="CD64" s="2385"/>
      <c r="CE64" s="2385"/>
      <c r="CF64" s="2385"/>
      <c r="CG64" s="2385"/>
      <c r="CH64" s="2385"/>
      <c r="CI64" s="2385"/>
      <c r="CJ64" s="2385"/>
      <c r="CK64" s="2385"/>
      <c r="CL64" s="2385"/>
      <c r="CM64" s="2385"/>
      <c r="CN64" s="2385"/>
      <c r="CO64" s="2385"/>
      <c r="CP64" s="2285"/>
      <c r="CQ64" s="2285"/>
      <c r="CW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385"/>
      <c r="AM65" s="2385"/>
      <c r="AN65" s="2385"/>
      <c r="AO65" s="2385"/>
      <c r="AP65" s="2385"/>
      <c r="AQ65" s="2385"/>
      <c r="AR65" s="2385"/>
      <c r="AS65" s="2385"/>
      <c r="AT65" s="2385"/>
      <c r="AU65" s="2385"/>
      <c r="AV65" s="2385"/>
      <c r="AW65" s="2385"/>
      <c r="AX65" s="2385"/>
      <c r="AY65" s="2385"/>
      <c r="AZ65" s="2385"/>
      <c r="BA65" s="2385"/>
      <c r="BB65" s="2385"/>
      <c r="BC65" s="2385"/>
      <c r="BD65" s="2385"/>
      <c r="BE65" s="2385"/>
      <c r="BF65" s="2385"/>
      <c r="BG65" s="2385"/>
      <c r="BH65" s="2385"/>
      <c r="BI65" s="2385"/>
      <c r="BJ65" s="2385"/>
      <c r="BK65" s="2385"/>
      <c r="BL65" s="2385"/>
      <c r="BM65" s="2385"/>
      <c r="BN65" s="2385"/>
      <c r="BO65" s="2385"/>
      <c r="BP65" s="2385"/>
      <c r="BQ65" s="2385"/>
      <c r="BR65" s="2385"/>
      <c r="BS65" s="2385"/>
      <c r="BT65" s="2385"/>
      <c r="BU65" s="2385"/>
      <c r="BV65" s="2385"/>
      <c r="BW65" s="2385"/>
      <c r="BX65" s="2385"/>
      <c r="BY65" s="2385"/>
      <c r="BZ65" s="2385"/>
      <c r="CA65" s="2385"/>
      <c r="CB65" s="2385"/>
      <c r="CC65" s="2385"/>
      <c r="CD65" s="2385"/>
      <c r="CE65" s="2385"/>
      <c r="CF65" s="2385"/>
      <c r="CG65" s="2385"/>
      <c r="CH65" s="2385"/>
      <c r="CI65" s="2385"/>
      <c r="CJ65" s="2385"/>
      <c r="CK65" s="2385"/>
      <c r="CL65" s="2385"/>
      <c r="CM65" s="2385"/>
      <c r="CN65" s="2385"/>
      <c r="CO65" s="2385"/>
      <c r="CP65" s="2285"/>
      <c r="CQ65" s="2285"/>
      <c r="CW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635">
        <v>0</v>
      </c>
      <c r="AM66" s="1635">
        <v>0</v>
      </c>
      <c r="AN66" s="1635">
        <v>0</v>
      </c>
      <c r="AO66" s="1635">
        <v>0</v>
      </c>
      <c r="AP66" s="1635">
        <v>0</v>
      </c>
      <c r="AQ66" s="1635">
        <v>0</v>
      </c>
      <c r="AR66" s="1635">
        <v>0</v>
      </c>
      <c r="AS66" s="1635">
        <v>0</v>
      </c>
      <c r="AT66" s="1635">
        <v>0</v>
      </c>
      <c r="AU66" s="1635">
        <v>0</v>
      </c>
      <c r="AV66" s="1635">
        <v>0</v>
      </c>
      <c r="AW66" s="1635">
        <v>0</v>
      </c>
      <c r="AX66" s="1635">
        <v>0</v>
      </c>
      <c r="AY66" s="1635">
        <v>0</v>
      </c>
      <c r="AZ66" s="1635">
        <v>0</v>
      </c>
      <c r="BA66" s="1635">
        <v>0</v>
      </c>
      <c r="BB66" s="1635">
        <v>0</v>
      </c>
      <c r="BC66" s="1635">
        <v>0</v>
      </c>
      <c r="BD66" s="1635">
        <v>0</v>
      </c>
      <c r="BE66" s="1635">
        <v>0</v>
      </c>
      <c r="BF66" s="1635">
        <v>0</v>
      </c>
      <c r="BG66" s="1635">
        <v>0</v>
      </c>
      <c r="BH66" s="1635">
        <v>0</v>
      </c>
      <c r="BI66" s="1635">
        <v>0</v>
      </c>
      <c r="BJ66" s="1635">
        <v>0</v>
      </c>
      <c r="BK66" s="1635">
        <v>0</v>
      </c>
      <c r="BL66" s="1635">
        <v>0</v>
      </c>
      <c r="BM66" s="1635">
        <v>0</v>
      </c>
      <c r="BN66" s="1635">
        <v>0</v>
      </c>
      <c r="BO66" s="1635">
        <v>0</v>
      </c>
      <c r="BP66" s="1635">
        <v>0</v>
      </c>
      <c r="BQ66" s="1635">
        <v>0</v>
      </c>
      <c r="BR66" s="1635">
        <v>0</v>
      </c>
      <c r="BS66" s="1635">
        <v>0</v>
      </c>
      <c r="BT66" s="1635">
        <v>0</v>
      </c>
      <c r="BU66" s="1635">
        <v>0</v>
      </c>
      <c r="BV66" s="1635">
        <v>0</v>
      </c>
      <c r="BW66" s="1635">
        <v>0</v>
      </c>
      <c r="BX66" s="1635">
        <v>0</v>
      </c>
      <c r="BY66" s="1635">
        <v>0</v>
      </c>
      <c r="BZ66" s="1635">
        <v>0</v>
      </c>
      <c r="CA66" s="1635">
        <v>0</v>
      </c>
      <c r="CB66" s="1635">
        <v>0</v>
      </c>
      <c r="CC66" s="1635">
        <v>0</v>
      </c>
      <c r="CD66" s="1635">
        <v>0</v>
      </c>
      <c r="CE66" s="1635">
        <v>0</v>
      </c>
      <c r="CF66" s="1635">
        <v>0</v>
      </c>
      <c r="CG66" s="1635">
        <v>0</v>
      </c>
      <c r="CH66" s="1635">
        <v>0</v>
      </c>
      <c r="CI66" s="1635">
        <v>0</v>
      </c>
      <c r="CJ66" s="1635">
        <v>0</v>
      </c>
      <c r="CK66" s="1635">
        <v>0</v>
      </c>
      <c r="CL66" s="1635">
        <v>0</v>
      </c>
      <c r="CM66" s="1635">
        <v>0</v>
      </c>
      <c r="CN66" s="1635">
        <v>0</v>
      </c>
      <c r="CO66" s="1635">
        <v>0</v>
      </c>
      <c r="CP66" s="1155">
        <v>4</v>
      </c>
      <c r="CQ66" s="1155">
        <v>115</v>
      </c>
      <c r="CR66" s="511">
        <v>10</v>
      </c>
      <c r="CS66" s="511">
        <v>10</v>
      </c>
      <c r="CT66" s="511">
        <v>10</v>
      </c>
      <c r="CU66" s="511">
        <v>10</v>
      </c>
      <c r="CV66" s="511">
        <v>10</v>
      </c>
      <c r="CW66" s="1155">
        <v>23</v>
      </c>
    </row>
  </sheetData>
  <sheetProtection formatColumns="0" formatRows="0" autoFilter="0" sort="0" insertRows="0" insertColumns="1" deleteRows="0" deleteColumns="0"/>
  <mergeCells count="274">
    <mergeCell ref="T64:CQ64"/>
    <mergeCell ref="T65:CQ65"/>
    <mergeCell ref="S35:T35"/>
    <mergeCell ref="V35:AB35"/>
    <mergeCell ref="AD35:AJ35"/>
    <mergeCell ref="S34:T34"/>
    <mergeCell ref="V34:AB34"/>
    <mergeCell ref="AD34:AJ34"/>
    <mergeCell ref="V2:AC2"/>
    <mergeCell ref="AD2:CP2"/>
    <mergeCell ref="V3:AC3"/>
    <mergeCell ref="AD3:CP3"/>
    <mergeCell ref="V4:AC4"/>
    <mergeCell ref="AD4:CP4"/>
    <mergeCell ref="V5:AC5"/>
    <mergeCell ref="AD5:CP5"/>
    <mergeCell ref="V6:AC6"/>
    <mergeCell ref="AD6:CP6"/>
    <mergeCell ref="V7:AC7"/>
    <mergeCell ref="AD7:CP7"/>
    <mergeCell ref="T63:CQ63"/>
    <mergeCell ref="T61:CQ61"/>
    <mergeCell ref="AJ49:AJ50"/>
    <mergeCell ref="AK49:AK50"/>
    <mergeCell ref="CQ49:CQ51"/>
    <mergeCell ref="T59:CQ59"/>
    <mergeCell ref="T60:CQ60"/>
    <mergeCell ref="AA42:AB42"/>
    <mergeCell ref="AI42:AJ42"/>
    <mergeCell ref="E43:E56"/>
    <mergeCell ref="V43:AC43"/>
    <mergeCell ref="AD43:CP43"/>
    <mergeCell ref="F44:F55"/>
    <mergeCell ref="V44:AC44"/>
    <mergeCell ref="AD44:CP44"/>
    <mergeCell ref="G45:G54"/>
    <mergeCell ref="V45:AC45"/>
    <mergeCell ref="AD45:CP45"/>
    <mergeCell ref="H46:H53"/>
    <mergeCell ref="V46:AC46"/>
    <mergeCell ref="AD46:CP46"/>
    <mergeCell ref="P47:P52"/>
    <mergeCell ref="J48:J51"/>
    <mergeCell ref="Q48:Q51"/>
    <mergeCell ref="V48:AC48"/>
    <mergeCell ref="AD48:CP48"/>
    <mergeCell ref="K49:K50"/>
    <mergeCell ref="Z49:Z50"/>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CQ8:CQ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CP38"/>
    <mergeCell ref="S26:AJ26"/>
    <mergeCell ref="S27:AJ27"/>
    <mergeCell ref="AC49:AC50"/>
    <mergeCell ref="AA49:AA50"/>
    <mergeCell ref="AB49:AB50"/>
    <mergeCell ref="AH49:AH50"/>
    <mergeCell ref="AI49:AI50"/>
    <mergeCell ref="V47:AC47"/>
    <mergeCell ref="AD47:CP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5:BP35"/>
    <mergeCell ref="BJ34:BP34"/>
    <mergeCell ref="BN8:BN9"/>
    <mergeCell ref="BO8:BO9"/>
    <mergeCell ref="BP8:BP9"/>
    <mergeCell ref="BQ8:BQ9"/>
    <mergeCell ref="BJ29:BP29"/>
    <mergeCell ref="BJ30:BP30"/>
    <mergeCell ref="BJ31:BP31"/>
    <mergeCell ref="BJ32:BP32"/>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R35:BX35"/>
    <mergeCell ref="BR34:BX34"/>
    <mergeCell ref="BV8:BV9"/>
    <mergeCell ref="BW8:BW9"/>
    <mergeCell ref="BX8:BX9"/>
    <mergeCell ref="BY8:BY9"/>
    <mergeCell ref="BR29:BX29"/>
    <mergeCell ref="BR30:BX30"/>
    <mergeCell ref="BR31:BX31"/>
    <mergeCell ref="BR32:BX32"/>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Z35:CF35"/>
    <mergeCell ref="BZ34:CF34"/>
    <mergeCell ref="CD8:CD9"/>
    <mergeCell ref="CE8:CE9"/>
    <mergeCell ref="CF8:CF9"/>
    <mergeCell ref="CG8:CG9"/>
    <mergeCell ref="BZ29:CF29"/>
    <mergeCell ref="BZ30:CF30"/>
    <mergeCell ref="BZ31:CF31"/>
    <mergeCell ref="BZ32:CF32"/>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H35:CN35"/>
    <mergeCell ref="CH34:CN34"/>
    <mergeCell ref="CL8:CL9"/>
    <mergeCell ref="CM8:CM9"/>
    <mergeCell ref="CN8:CN9"/>
    <mergeCell ref="CO8:CO9"/>
    <mergeCell ref="CH29:CN29"/>
    <mergeCell ref="CH30:CN30"/>
    <mergeCell ref="CH31:CN31"/>
    <mergeCell ref="CH32:CN32"/>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CO393265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K458801:CO458801 AI49 AK196657:CO196657 AI8 AC8 AA8 AI17 AK262193:CO262193 AA49 AC49 AK327729:CO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formula1>kind_of_cons</formula1>
    </dataValidation>
    <dataValidation allowBlank="1" sqref="S131123:CQ131129 S196659:CQ196665 S262195:CQ262201 S327731:CQ327737 S393267:CQ393273 S458803:CQ458809 S524339:CQ524345 S589875:CQ589881 S655411:CQ655417 S720947:CQ720953 S786483:CQ786489 S852019:CQ852025 S917555:CQ917561 S983091:CQ983097 S65587:CQ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4A628-23FA-71CD-64C9-0.00873D9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404</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406</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407</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408</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411</v>
      </c>
      <c r="M7" s="537"/>
      <c r="N7" s="1366"/>
      <c r="P7" s="2257"/>
      <c r="Q7" s="2257">
        <v>1</v>
      </c>
      <c r="R7" s="1642"/>
      <c r="S7" s="2007">
        <f>$J7</f>
      </c>
      <c r="T7" s="286" t="s">
        <v>412</v>
      </c>
      <c r="U7" s="300"/>
      <c r="V7" s="2305"/>
      <c r="W7" s="2305"/>
      <c r="X7" s="2305"/>
      <c r="Y7" s="2305"/>
      <c r="Z7" s="2305"/>
      <c r="AA7" s="2305"/>
      <c r="AB7" s="2305"/>
      <c r="AC7" s="2305"/>
      <c r="AD7" s="2305"/>
      <c r="AE7" s="2305"/>
      <c r="AF7" s="2305"/>
      <c r="AG7" s="2305"/>
      <c r="AH7" s="2305"/>
      <c r="AI7" s="2305"/>
      <c r="AJ7" s="2305"/>
      <c r="AK7" s="2305"/>
      <c r="AL7" s="2305"/>
      <c r="AM7" s="2010" t="s">
        <v>413</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414</v>
      </c>
      <c r="M8" s="537"/>
      <c r="N8" s="1366"/>
      <c r="O8" s="1366"/>
      <c r="P8" s="2257"/>
      <c r="Q8" s="2257"/>
      <c r="R8" s="357">
        <v>1</v>
      </c>
      <c r="S8" s="2009">
        <f>$K8</f>
      </c>
      <c r="T8" s="2014"/>
      <c r="U8" s="2015"/>
      <c r="V8" s="2016"/>
      <c r="W8" s="1349"/>
      <c r="X8" s="2016"/>
      <c r="Y8" s="2017"/>
      <c r="Z8" s="2306"/>
      <c r="AA8" s="2112" t="s">
        <v>67</v>
      </c>
      <c r="AB8" s="2306"/>
      <c r="AC8" s="2112" t="s">
        <v>67</v>
      </c>
      <c r="AD8" s="2016"/>
      <c r="AE8" s="1349"/>
      <c r="AF8" s="2016"/>
      <c r="AG8" s="2017"/>
      <c r="AH8" s="2306"/>
      <c r="AI8" s="2112" t="s">
        <v>67</v>
      </c>
      <c r="AJ8" s="2306"/>
      <c r="AK8" s="2112" t="s">
        <v>67</v>
      </c>
      <c r="AL8" s="1349"/>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исх-24968</v>
      </c>
      <c r="W31" s="2251"/>
      <c r="X31" s="2251"/>
      <c r="Y31" s="2251"/>
      <c r="Z31" s="2251"/>
      <c r="AA31" s="2251"/>
      <c r="AB31" s="2251"/>
      <c r="AC31" s="326"/>
      <c r="AD31" s="2251" t="str">
        <f>IF(TITLE_NUMBER_PR_CHANGE="",IF(TITLE_NUMBER_PR="","",TITLE_NUMBER_PR),TITLE_NUMBER_PR_CHANGE)</f>
        <v>исх-24968</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исх-24968</v>
      </c>
      <c r="W35" s="2251"/>
      <c r="X35" s="2251"/>
      <c r="Y35" s="2251"/>
      <c r="Z35" s="2251"/>
      <c r="AA35" s="2251"/>
      <c r="AB35" s="2251"/>
      <c r="AC35" s="326"/>
      <c r="AD35" s="2251" t="str">
        <f>IF(TITLE_NUMBER_PR_CHANGE="",IF(TITLE_NUMBER_PR="","",TITLE_NUMBER_PR),TITLE_NUMBER_PR_CHANGE)</f>
        <v>исх-24968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454</v>
      </c>
      <c r="AE40" s="2283"/>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408</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411</v>
      </c>
      <c r="P48" s="2257"/>
      <c r="Q48" s="2257">
        <v>1</v>
      </c>
      <c r="R48" s="357"/>
      <c r="S48" s="1336" t="str">
        <f>$J48</f>
        <v>....1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414</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455</v>
      </c>
      <c r="AN49" s="511">
        <f>STRCHECKDATE(V50:AL50)</f>
      </c>
      <c r="AO49" s="500"/>
      <c r="AP49" s="500" t="str">
        <f>IF(T49="","",T49)</f>
        <v/>
      </c>
      <c r="AQ49" s="500"/>
      <c r="AR49" s="500"/>
      <c r="AS49" s="1155">
        <v>21</v>
      </c>
    </row>
    <row customHeight="1" ht="1.05">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187</v>
      </c>
      <c r="B55" s="1343" t="s">
        <v>188</v>
      </c>
      <c r="C55" s="1314"/>
      <c r="D55" s="1314"/>
      <c r="E55" s="2259"/>
      <c r="F55" s="2258"/>
      <c r="G55" s="1314"/>
      <c r="H55" s="1314"/>
      <c r="I55" s="1314"/>
      <c r="J55" s="1314"/>
      <c r="K55" s="1314"/>
      <c r="L55" s="1339"/>
      <c r="M55" s="1321"/>
      <c r="N55" s="132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187</v>
      </c>
      <c r="B56" s="1343"/>
      <c r="C56" s="1343"/>
      <c r="D56" s="1343"/>
      <c r="E56" s="2258"/>
      <c r="F56" s="1343"/>
      <c r="G56" s="1343"/>
      <c r="H56" s="1343"/>
      <c r="I56" s="1343"/>
      <c r="J56" s="1343"/>
      <c r="K56" s="1343"/>
      <c r="L56" s="1346"/>
      <c r="M56" s="1321"/>
      <c r="N56" s="1321"/>
      <c r="O56" s="518"/>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8DD5B-6761-4D15-B0B1-0.F7CF670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408</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415</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175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исх-24968</v>
      </c>
      <c r="W31" s="2251"/>
      <c r="X31" s="2251"/>
      <c r="Y31" s="2251"/>
      <c r="Z31" s="2251"/>
      <c r="AA31" s="2251"/>
      <c r="AB31" s="2251"/>
      <c r="AC31" s="326"/>
      <c r="AD31" s="2251" t="str">
        <f>IF(TITLE_NUMBER_PR_CHANGE="",IF(TITLE_NUMBER_PR="","",TITLE_NUMBER_PR),TITLE_NUMBER_PR_CHANGE)</f>
        <v>исх-24968</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исх-24968</v>
      </c>
      <c r="W35" s="2251"/>
      <c r="X35" s="2251"/>
      <c r="Y35" s="2251"/>
      <c r="Z35" s="2251"/>
      <c r="AA35" s="2251"/>
      <c r="AB35" s="2251"/>
      <c r="AC35" s="326"/>
      <c r="AD35" s="2251" t="str">
        <f>IF(TITLE_NUMBER_PR_CHANGE="",IF(TITLE_NUMBER_PR="","",TITLE_NUMBER_PR),TITLE_NUMBER_PR_CHANGE)</f>
        <v>исх-24968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89</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454</v>
      </c>
      <c r="AE40" s="2283"/>
      <c r="AF40" s="2262" t="s">
        <v>437</v>
      </c>
      <c r="AG40" s="2263"/>
      <c r="AH40" s="2262" t="s">
        <v>438</v>
      </c>
      <c r="AI40" s="2269"/>
      <c r="AJ40" s="2263"/>
      <c r="AK40" s="2278"/>
      <c r="AL40" s="2281"/>
      <c r="AM40" s="2127"/>
      <c r="AS40" s="1155">
        <v>34</v>
      </c>
    </row>
    <row customHeight="1" ht="35.699999999999996">
      <c r="A41" s="1370"/>
      <c r="B41" s="1370" t="s">
        <v>136</v>
      </c>
      <c r="C41" s="1370" t="s">
        <v>137</v>
      </c>
      <c r="D41" s="1370" t="s">
        <v>138</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s="1642" customFormat="1" customHeight="1" ht="0">
      <c r="A47" s="1343" t="s">
        <v>193</v>
      </c>
      <c r="B47" s="1343" t="s">
        <v>194</v>
      </c>
      <c r="C47" s="1343" t="s">
        <v>195</v>
      </c>
      <c r="D47" s="1343" t="s">
        <v>196</v>
      </c>
      <c r="E47" s="2259"/>
      <c r="F47" s="2259"/>
      <c r="G47" s="2259"/>
      <c r="H47" s="2259"/>
      <c r="I47" s="2256" t="str">
        <f>S46&amp;".1"</f>
        <v>....1</v>
      </c>
      <c r="J47" s="1343"/>
      <c r="K47" s="1343"/>
      <c r="L47" s="1346" t="s">
        <v>408</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193</v>
      </c>
      <c r="B48" s="1363" t="s">
        <v>194</v>
      </c>
      <c r="C48" s="1363" t="s">
        <v>195</v>
      </c>
      <c r="D48" s="1363" t="s">
        <v>196</v>
      </c>
      <c r="E48" s="2259"/>
      <c r="F48" s="2259"/>
      <c r="G48" s="2259"/>
      <c r="H48" s="2259"/>
      <c r="I48" s="2286"/>
      <c r="J48" s="2256" t="str">
        <f>S46&amp;".1"</f>
        <v>....1</v>
      </c>
      <c r="K48" s="1363"/>
      <c r="L48" s="1364" t="s">
        <v>411</v>
      </c>
      <c r="P48" s="2257"/>
      <c r="Q48" s="2257">
        <v>1</v>
      </c>
      <c r="R48" s="357"/>
      <c r="S48" s="1336" t="str">
        <f>$J48</f>
        <v>....1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v>
      </c>
      <c r="L49" s="1364" t="s">
        <v>414</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455</v>
      </c>
      <c r="AN49" s="511">
        <f>STRCHECKDATE(V50:AL50)</f>
      </c>
      <c r="AO49" s="500"/>
      <c r="AP49" s="500" t="str">
        <f>IF(T49="","",T49)</f>
        <v/>
      </c>
      <c r="AQ49" s="500"/>
      <c r="AR49" s="500"/>
      <c r="AS49" s="1155">
        <v>21</v>
      </c>
    </row>
    <row customHeight="1" ht="0">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7"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365"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175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193</v>
      </c>
      <c r="B55" s="1343" t="s">
        <v>194</v>
      </c>
      <c r="C55" s="1314"/>
      <c r="D55" s="1314"/>
      <c r="E55" s="2259"/>
      <c r="F55" s="2258"/>
      <c r="G55" s="1314"/>
      <c r="H55" s="1314"/>
      <c r="I55" s="1314"/>
      <c r="J55" s="1314"/>
      <c r="K55" s="1314"/>
      <c r="L55" s="1339"/>
      <c r="M55" s="1321"/>
      <c r="N55" s="1321"/>
      <c r="P55" s="1316"/>
      <c r="Q55" s="1317"/>
      <c r="R55" s="1316"/>
      <c r="S55" s="1322"/>
      <c r="T55" s="1325" t="s">
        <v>176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193</v>
      </c>
      <c r="B56" s="1343"/>
      <c r="C56" s="1343"/>
      <c r="D56" s="1343"/>
      <c r="E56" s="2258"/>
      <c r="F56" s="1343"/>
      <c r="G56" s="1343"/>
      <c r="H56" s="1343"/>
      <c r="I56" s="1343"/>
      <c r="J56" s="1343"/>
      <c r="K56" s="1343"/>
      <c r="L56" s="1346"/>
      <c r="M56" s="1321"/>
      <c r="N56" s="1321"/>
      <c r="O56" s="518"/>
      <c r="P56" s="380"/>
      <c r="Q56" s="1344"/>
      <c r="R56" s="380"/>
      <c r="S56" s="1322"/>
      <c r="T56" s="1325" t="s">
        <v>177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E44FC-29A5-C662-34DC-0.28F6912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401</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402</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403</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404</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405</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406</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407</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408</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411</v>
      </c>
      <c r="N7" s="509"/>
      <c r="O7" s="327"/>
      <c r="Q7" s="2257"/>
      <c r="R7" s="2257">
        <v>1</v>
      </c>
      <c r="S7" s="518"/>
      <c r="T7" s="357"/>
      <c r="U7" s="1336">
        <f>$J7</f>
      </c>
      <c r="V7" s="286" t="s">
        <v>412</v>
      </c>
      <c r="W7" s="300"/>
      <c r="X7" s="2245"/>
      <c r="Y7" s="2246"/>
      <c r="Z7" s="2246"/>
      <c r="AA7" s="2246"/>
      <c r="AB7" s="2246"/>
      <c r="AC7" s="2235"/>
      <c r="AD7" s="2235"/>
      <c r="AE7" s="2235"/>
      <c r="AF7" s="2308"/>
      <c r="AG7" s="2245"/>
      <c r="AH7" s="2246"/>
      <c r="AI7" s="2246"/>
      <c r="AJ7" s="2246"/>
      <c r="AK7" s="2246"/>
      <c r="AL7" s="2246"/>
      <c r="AM7" s="2246"/>
      <c r="AN7" s="2246"/>
      <c r="AO7" s="2246"/>
      <c r="AP7" s="2247"/>
      <c r="AQ7" s="1258" t="s">
        <v>413</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414</v>
      </c>
      <c r="N8" s="509"/>
      <c r="O8" s="327"/>
      <c r="P8" s="327"/>
      <c r="Q8" s="2257"/>
      <c r="R8" s="2257"/>
      <c r="S8" s="2257">
        <v>1</v>
      </c>
      <c r="T8" s="357"/>
      <c r="U8" s="1336">
        <f>$K8</f>
      </c>
      <c r="V8" s="1347"/>
      <c r="W8" s="300"/>
      <c r="X8" s="751"/>
      <c r="Y8" s="751"/>
      <c r="Z8" s="751"/>
      <c r="AA8" s="751"/>
      <c r="AB8" s="1405"/>
      <c r="AC8" s="2265"/>
      <c r="AD8" s="2107" t="s">
        <v>67</v>
      </c>
      <c r="AE8" s="2265"/>
      <c r="AF8" s="2107" t="s">
        <v>67</v>
      </c>
      <c r="AG8" s="1407"/>
      <c r="AH8" s="751"/>
      <c r="AI8" s="751"/>
      <c r="AJ8" s="751"/>
      <c r="AK8" s="1257"/>
      <c r="AL8" s="2265"/>
      <c r="AM8" s="2107" t="s">
        <v>67</v>
      </c>
      <c r="AN8" s="2265"/>
      <c r="AO8" s="2107" t="s">
        <v>67</v>
      </c>
      <c r="AP8" s="325"/>
      <c r="AQ8" s="1307" t="s">
        <v>456</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457</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458</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416</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417</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175</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176</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177</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67</v>
      </c>
      <c r="AN19" s="2267"/>
      <c r="AO19" s="2268" t="s">
        <v>67</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"ОКО"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46296</v>
      </c>
      <c r="Y34" s="2264"/>
      <c r="Z34" s="2264"/>
      <c r="AA34" s="2264"/>
      <c r="AB34" s="2264"/>
      <c r="AC34" s="2264"/>
      <c r="AD34" s="2264"/>
      <c r="AE34" s="2264"/>
      <c r="AF34" s="326"/>
      <c r="AG34" s="2264" t="str">
        <f>IF(TITLE_DATE_PR_CHANGE="",IF(TITLE_DATE_PR="","",TITLE_DATE_PR),TITLE_DATE_PR_CHANGE)</f>
        <v>46296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исх-24968</v>
      </c>
      <c r="Y35" s="2251"/>
      <c r="Z35" s="2251"/>
      <c r="AA35" s="2251"/>
      <c r="AB35" s="2251"/>
      <c r="AC35" s="2251"/>
      <c r="AD35" s="2251"/>
      <c r="AE35" s="2251"/>
      <c r="AF35" s="326"/>
      <c r="AG35" s="2251" t="str">
        <f>IF(TITLE_NUMBER_PR_CHANGE="",IF(TITLE_NUMBER_PR="","",TITLE_NUMBER_PR),TITLE_NUMBER_PR_CHANGE)</f>
        <v>исх-24968</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46296</v>
      </c>
      <c r="Y38" s="2264"/>
      <c r="Z38" s="2264"/>
      <c r="AA38" s="2264"/>
      <c r="AB38" s="2264"/>
      <c r="AC38" s="2264"/>
      <c r="AD38" s="2264"/>
      <c r="AE38" s="2264"/>
      <c r="AF38" s="326"/>
      <c r="AG38" s="2264" t="str">
        <f>IF(TITLE_DATE_PR_CHANGE="",IF(TITLE_DATE_PR="","",TITLE_DATE_PR),TITLE_DATE_PR_CHANGE)</f>
        <v>46296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исх-24968</v>
      </c>
      <c r="Y39" s="2251"/>
      <c r="Z39" s="2251"/>
      <c r="AA39" s="2251"/>
      <c r="AB39" s="2251"/>
      <c r="AC39" s="2251"/>
      <c r="AD39" s="2251"/>
      <c r="AE39" s="2251"/>
      <c r="AF39" s="326"/>
      <c r="AG39" s="2251" t="str">
        <f>IF(TITLE_NUMBER_PR_CHANGE="",IF(TITLE_NUMBER_PR="","",TITLE_NUMBER_PR),TITLE_NUMBER_PR_CHANGE)</f>
        <v>исх-24968</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305</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306</v>
      </c>
      <c r="AW42" s="1155">
        <v>14</v>
      </c>
    </row>
    <row customHeight="1" ht="14.699999999999998">
      <c r="R43" s="376"/>
      <c r="S43" s="376"/>
      <c r="T43" s="376"/>
      <c r="U43" s="2273" t="s">
        <v>89</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customHeight="1" ht="35.699999999999996">
      <c r="R44" s="376"/>
      <c r="S44" s="376"/>
      <c r="T44" s="376"/>
      <c r="U44" s="2273"/>
      <c r="V44" s="2209"/>
      <c r="W44" s="1031"/>
      <c r="X44" s="2294" t="s">
        <v>459</v>
      </c>
      <c r="Y44" s="2312" t="s">
        <v>460</v>
      </c>
      <c r="Z44" s="2312"/>
      <c r="AA44" s="2312"/>
      <c r="AB44" s="2312"/>
      <c r="AC44" s="2294" t="s">
        <v>438</v>
      </c>
      <c r="AD44" s="2611"/>
      <c r="AE44" s="2314"/>
      <c r="AF44" s="2278"/>
      <c r="AG44" s="2294" t="s">
        <v>459</v>
      </c>
      <c r="AH44" s="2312" t="s">
        <v>460</v>
      </c>
      <c r="AI44" s="2312"/>
      <c r="AJ44" s="2312"/>
      <c r="AK44" s="2312"/>
      <c r="AL44" s="2294" t="s">
        <v>438</v>
      </c>
      <c r="AM44" s="2611"/>
      <c r="AN44" s="2314"/>
      <c r="AO44" s="2278"/>
      <c r="AP44" s="2281"/>
      <c r="AQ44" s="2127"/>
      <c r="AW44" s="1155">
        <v>34</v>
      </c>
    </row>
    <row customHeight="1" ht="14.699999999999998">
      <c r="R45" s="376"/>
      <c r="S45" s="376"/>
      <c r="T45" s="376"/>
      <c r="U45" s="2273"/>
      <c r="V45" s="2209"/>
      <c r="W45" s="1031"/>
      <c r="X45" s="2325"/>
      <c r="Y45" s="2317" t="s">
        <v>461</v>
      </c>
      <c r="Z45" s="2270" t="s">
        <v>462</v>
      </c>
      <c r="AA45" s="2320"/>
      <c r="AB45" s="2271"/>
      <c r="AC45" s="2295"/>
      <c r="AD45" s="2612"/>
      <c r="AE45" s="2316"/>
      <c r="AF45" s="2278"/>
      <c r="AG45" s="2325"/>
      <c r="AH45" s="2317" t="s">
        <v>461</v>
      </c>
      <c r="AI45" s="2270" t="s">
        <v>462</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463</v>
      </c>
      <c r="AA46" s="2270" t="s">
        <v>464</v>
      </c>
      <c r="AB46" s="2271"/>
      <c r="AC46" s="2317" t="s">
        <v>448</v>
      </c>
      <c r="AD46" s="2321" t="s">
        <v>449</v>
      </c>
      <c r="AE46" s="2322"/>
      <c r="AF46" s="2278"/>
      <c r="AG46" s="2325"/>
      <c r="AH46" s="2318"/>
      <c r="AI46" s="2317" t="s">
        <v>463</v>
      </c>
      <c r="AJ46" s="2270" t="s">
        <v>464</v>
      </c>
      <c r="AK46" s="2271"/>
      <c r="AL46" s="2317" t="s">
        <v>448</v>
      </c>
      <c r="AM46" s="2321" t="s">
        <v>449</v>
      </c>
      <c r="AN46" s="2322"/>
      <c r="AO46" s="2278"/>
      <c r="AP46" s="2281"/>
      <c r="AQ46" s="2127"/>
      <c r="AW46" s="1155">
        <v>26</v>
      </c>
    </row>
    <row customHeight="1" ht="65.25">
      <c r="A47" s="1259"/>
      <c r="B47" s="1259" t="s">
        <v>136</v>
      </c>
      <c r="C47" s="1259" t="s">
        <v>137</v>
      </c>
      <c r="D47" s="1259" t="s">
        <v>138</v>
      </c>
      <c r="E47" s="1310" t="s">
        <v>439</v>
      </c>
      <c r="F47" s="1310" t="s">
        <v>440</v>
      </c>
      <c r="G47" s="1310" t="s">
        <v>441</v>
      </c>
      <c r="H47" s="1310" t="s">
        <v>442</v>
      </c>
      <c r="I47" s="1310" t="s">
        <v>443</v>
      </c>
      <c r="J47" s="1310" t="s">
        <v>444</v>
      </c>
      <c r="K47" s="1310" t="s">
        <v>445</v>
      </c>
      <c r="L47" s="1310" t="s">
        <v>465</v>
      </c>
      <c r="M47" s="1310" t="s">
        <v>420</v>
      </c>
      <c r="R47" s="376"/>
      <c r="S47" s="376"/>
      <c r="T47" s="376"/>
      <c r="U47" s="2273"/>
      <c r="V47" s="2209"/>
      <c r="W47" s="302"/>
      <c r="X47" s="2295"/>
      <c r="Y47" s="2319"/>
      <c r="Z47" s="2319"/>
      <c r="AA47" s="1222" t="s">
        <v>466</v>
      </c>
      <c r="AB47" s="1222" t="s">
        <v>467</v>
      </c>
      <c r="AC47" s="2319"/>
      <c r="AD47" s="2323"/>
      <c r="AE47" s="2324"/>
      <c r="AF47" s="2279"/>
      <c r="AG47" s="2295"/>
      <c r="AH47" s="2319"/>
      <c r="AI47" s="2319"/>
      <c r="AJ47" s="1222" t="s">
        <v>466</v>
      </c>
      <c r="AK47" s="1222" t="s">
        <v>467</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181</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181</v>
      </c>
      <c r="B50" s="1267" t="s">
        <v>182</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402</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403</v>
      </c>
      <c r="AS50" s="500"/>
      <c r="AT50" s="500" t="str">
        <f>IF(V50="","",V50)</f>
        <v>Территория действия тарифа</v>
      </c>
      <c r="AU50" s="500"/>
      <c r="AV50" s="500"/>
      <c r="AW50" s="1155">
        <v>21</v>
      </c>
    </row>
    <row customHeight="1" ht="24">
      <c r="A51" s="1267" t="s">
        <v>181</v>
      </c>
      <c r="B51" s="1267" t="s">
        <v>182</v>
      </c>
      <c r="C51" s="1267" t="s">
        <v>183</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404</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405</v>
      </c>
      <c r="AS51" s="500"/>
      <c r="AT51" s="500" t="str">
        <f>IF(V51="","",V51)</f>
        <v>Наименование системы теплоснабжения </v>
      </c>
      <c r="AU51" s="500"/>
      <c r="AV51" s="500"/>
      <c r="AW51" s="1155">
        <v>23</v>
      </c>
    </row>
    <row customHeight="1" ht="22.049999999999997">
      <c r="A52" s="1267" t="s">
        <v>181</v>
      </c>
      <c r="B52" s="1267" t="s">
        <v>182</v>
      </c>
      <c r="C52" s="1267" t="s">
        <v>183</v>
      </c>
      <c r="D52" s="1267" t="s">
        <v>184</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406</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407</v>
      </c>
      <c r="AS52" s="500"/>
      <c r="AT52" s="500" t="str">
        <f>IF(V52="","",V52)</f>
        <v>Источник тепловой энергии  </v>
      </c>
      <c r="AU52" s="500"/>
      <c r="AV52" s="500"/>
      <c r="AW52" s="1155">
        <v>21</v>
      </c>
    </row>
    <row s="1642" customFormat="1" customHeight="1" ht="0">
      <c r="A53" s="1375" t="s">
        <v>181</v>
      </c>
      <c r="B53" s="1375" t="s">
        <v>182</v>
      </c>
      <c r="C53" s="1375" t="s">
        <v>183</v>
      </c>
      <c r="D53" s="1375" t="s">
        <v>184</v>
      </c>
      <c r="E53" s="2290"/>
      <c r="F53" s="2290"/>
      <c r="G53" s="2290"/>
      <c r="H53" s="2311"/>
      <c r="I53" s="2127" t="str">
        <f>U52&amp;".1"</f>
        <v>....1</v>
      </c>
      <c r="J53" s="1375"/>
      <c r="K53" s="1375"/>
      <c r="L53" s="1375"/>
      <c r="M53" s="1381" t="s">
        <v>408</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181</v>
      </c>
      <c r="B54" s="1267" t="s">
        <v>182</v>
      </c>
      <c r="C54" s="1267" t="s">
        <v>183</v>
      </c>
      <c r="D54" s="1267" t="s">
        <v>184</v>
      </c>
      <c r="E54" s="2290"/>
      <c r="F54" s="2290"/>
      <c r="G54" s="2290"/>
      <c r="H54" s="2311"/>
      <c r="I54" s="2101"/>
      <c r="J54" s="2127" t="str">
        <f>I53&amp;".1"</f>
        <v>....1.1</v>
      </c>
      <c r="K54" s="1267"/>
      <c r="L54" s="1267"/>
      <c r="M54" s="1310" t="s">
        <v>411</v>
      </c>
      <c r="Q54" s="2257"/>
      <c r="R54" s="2257">
        <v>1</v>
      </c>
      <c r="S54" s="518"/>
      <c r="T54" s="357"/>
      <c r="U54" s="1336" t="str">
        <f>$J54</f>
        <v>....1.1</v>
      </c>
      <c r="V54" s="286" t="s">
        <v>412</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413</v>
      </c>
      <c r="AS54" s="500"/>
      <c r="AT54" s="500" t="str">
        <f>IF(V54="","",V54)</f>
        <v>Группа потребителей</v>
      </c>
      <c r="AU54" s="500"/>
      <c r="AV54" s="500"/>
      <c r="AW54" s="1155">
        <v>21</v>
      </c>
    </row>
    <row customHeight="1" ht="22.049999999999997">
      <c r="A55" s="1267" t="s">
        <v>181</v>
      </c>
      <c r="B55" s="1267" t="s">
        <v>182</v>
      </c>
      <c r="C55" s="1267" t="s">
        <v>183</v>
      </c>
      <c r="D55" s="1267" t="s">
        <v>184</v>
      </c>
      <c r="E55" s="2290"/>
      <c r="F55" s="2290"/>
      <c r="G55" s="2290"/>
      <c r="H55" s="2311"/>
      <c r="I55" s="2101"/>
      <c r="J55" s="2101"/>
      <c r="K55" s="2127" t="str">
        <f>J54&amp;".1"</f>
        <v>....1.1.1</v>
      </c>
      <c r="L55" s="139"/>
      <c r="M55" s="1310" t="s">
        <v>414</v>
      </c>
      <c r="Q55" s="2257"/>
      <c r="R55" s="2257"/>
      <c r="S55" s="518">
        <v>1</v>
      </c>
      <c r="T55" s="357"/>
      <c r="U55" s="1336" t="str">
        <f>$K55</f>
        <v>....1.1.1</v>
      </c>
      <c r="V55" s="1347"/>
      <c r="W55" s="300"/>
      <c r="X55" s="751"/>
      <c r="Y55" s="751"/>
      <c r="Z55" s="751"/>
      <c r="AA55" s="751"/>
      <c r="AB55" s="1405"/>
      <c r="AC55" s="2265"/>
      <c r="AD55" s="2107" t="s">
        <v>67</v>
      </c>
      <c r="AE55" s="2265"/>
      <c r="AF55" s="2107" t="s">
        <v>67</v>
      </c>
      <c r="AG55" s="1407"/>
      <c r="AH55" s="751"/>
      <c r="AI55" s="751"/>
      <c r="AJ55" s="751"/>
      <c r="AK55" s="1257"/>
      <c r="AL55" s="2265"/>
      <c r="AM55" s="2107" t="s">
        <v>67</v>
      </c>
      <c r="AN55" s="2265"/>
      <c r="AO55" s="2107" t="s">
        <v>67</v>
      </c>
      <c r="AP55" s="1348"/>
      <c r="AQ55" s="1307" t="s">
        <v>456</v>
      </c>
      <c r="AR55" s="511">
        <f>STRCHECKDATE(X57:AP57)</f>
      </c>
      <c r="AS55" s="500"/>
      <c r="AT55" s="500" t="str">
        <f>IF(V55="","",V55)</f>
        <v/>
      </c>
      <c r="AU55" s="500"/>
      <c r="AV55" s="500"/>
      <c r="AW55" s="1155">
        <v>21</v>
      </c>
    </row>
    <row customHeight="1" ht="11.549999999999999">
      <c r="A56" s="1267" t="s">
        <v>181</v>
      </c>
      <c r="B56" s="1267" t="s">
        <v>182</v>
      </c>
      <c r="C56" s="1267" t="s">
        <v>183</v>
      </c>
      <c r="D56" s="1267" t="s">
        <v>184</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457</v>
      </c>
      <c r="AR56" s="511">
        <f>STRCHECKDATE(X58:AP58)</f>
      </c>
      <c r="AS56" s="500"/>
      <c r="AT56" s="500" t="str">
        <f>IF(V56="","",V56)</f>
        <v/>
      </c>
      <c r="AU56" s="500"/>
      <c r="AV56" s="500"/>
      <c r="AW56" s="1155">
        <v>11</v>
      </c>
    </row>
    <row customHeight="1" ht="0">
      <c r="A57" s="1267" t="s">
        <v>181</v>
      </c>
      <c r="B57" s="1267" t="s">
        <v>182</v>
      </c>
      <c r="C57" s="1267" t="s">
        <v>183</v>
      </c>
      <c r="D57" s="1267" t="s">
        <v>184</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181</v>
      </c>
      <c r="B58" s="1267" t="s">
        <v>182</v>
      </c>
      <c r="C58" s="1267" t="s">
        <v>183</v>
      </c>
      <c r="D58" s="1267" t="s">
        <v>184</v>
      </c>
      <c r="E58" s="2290"/>
      <c r="F58" s="2290"/>
      <c r="G58" s="2290"/>
      <c r="H58" s="2311"/>
      <c r="I58" s="2101"/>
      <c r="J58" s="2101"/>
      <c r="K58" s="2127"/>
      <c r="L58" s="1267"/>
      <c r="M58" s="1310"/>
      <c r="Q58" s="2257"/>
      <c r="R58" s="2257"/>
      <c r="S58" s="1331"/>
      <c r="T58" s="356"/>
      <c r="U58" s="1278"/>
      <c r="V58" s="288" t="s">
        <v>458</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181</v>
      </c>
      <c r="B59" s="1267" t="s">
        <v>182</v>
      </c>
      <c r="C59" s="1267" t="s">
        <v>183</v>
      </c>
      <c r="D59" s="1267" t="s">
        <v>184</v>
      </c>
      <c r="E59" s="2290"/>
      <c r="F59" s="2290"/>
      <c r="G59" s="2290"/>
      <c r="H59" s="2311"/>
      <c r="I59" s="2101"/>
      <c r="J59" s="2127"/>
      <c r="K59" s="1267"/>
      <c r="L59" s="1267"/>
      <c r="M59" s="1310"/>
      <c r="Q59" s="2257"/>
      <c r="R59" s="2257"/>
      <c r="S59" s="1331"/>
      <c r="T59" s="356"/>
      <c r="U59" s="1278"/>
      <c r="V59" s="287" t="s">
        <v>416</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181</v>
      </c>
      <c r="B60" s="1267" t="s">
        <v>182</v>
      </c>
      <c r="C60" s="1267" t="s">
        <v>183</v>
      </c>
      <c r="D60" s="1267" t="s">
        <v>184</v>
      </c>
      <c r="E60" s="2290"/>
      <c r="F60" s="2290"/>
      <c r="G60" s="2290"/>
      <c r="H60" s="2311"/>
      <c r="I60" s="2127"/>
      <c r="J60" s="1267"/>
      <c r="K60" s="1267"/>
      <c r="L60" s="1267"/>
      <c r="M60" s="1310"/>
      <c r="Q60" s="2257"/>
      <c r="R60" s="1331"/>
      <c r="S60" s="1331"/>
      <c r="T60" s="356"/>
      <c r="U60" s="1278"/>
      <c r="V60" s="365" t="s">
        <v>417</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181</v>
      </c>
      <c r="B61" s="1267" t="s">
        <v>182</v>
      </c>
      <c r="C61" s="1267" t="s">
        <v>183</v>
      </c>
      <c r="D61" s="1267" t="s">
        <v>184</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181</v>
      </c>
      <c r="B62" s="1375" t="s">
        <v>182</v>
      </c>
      <c r="C62" s="1375" t="s">
        <v>183</v>
      </c>
      <c r="D62" s="1374"/>
      <c r="E62" s="2290"/>
      <c r="F62" s="2290"/>
      <c r="G62" s="2289"/>
      <c r="H62" s="1374"/>
      <c r="I62" s="1374"/>
      <c r="J62" s="1374"/>
      <c r="K62" s="1374"/>
      <c r="L62" s="1374"/>
      <c r="M62" s="1377"/>
      <c r="N62" s="1378"/>
      <c r="O62" s="1378"/>
      <c r="P62" s="351"/>
      <c r="Q62" s="1316"/>
      <c r="R62" s="1317"/>
      <c r="S62" s="1316"/>
      <c r="T62" s="1316"/>
      <c r="U62" s="1322"/>
      <c r="V62" s="1325" t="s">
        <v>175</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181</v>
      </c>
      <c r="B63" s="1375" t="s">
        <v>182</v>
      </c>
      <c r="C63" s="1374"/>
      <c r="D63" s="1374"/>
      <c r="E63" s="2290"/>
      <c r="F63" s="2289"/>
      <c r="G63" s="1374"/>
      <c r="H63" s="1374"/>
      <c r="I63" s="1374"/>
      <c r="J63" s="1374"/>
      <c r="K63" s="1374"/>
      <c r="L63" s="1374"/>
      <c r="M63" s="1377"/>
      <c r="N63" s="1379"/>
      <c r="O63" s="1379"/>
      <c r="P63" s="351"/>
      <c r="Q63" s="1316"/>
      <c r="R63" s="1317"/>
      <c r="S63" s="1316"/>
      <c r="T63" s="1316"/>
      <c r="U63" s="1322"/>
      <c r="V63" s="1325" t="s">
        <v>176</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181</v>
      </c>
      <c r="B64" s="1375"/>
      <c r="C64" s="1375"/>
      <c r="D64" s="1375"/>
      <c r="E64" s="2289"/>
      <c r="F64" s="1375"/>
      <c r="G64" s="1375"/>
      <c r="H64" s="1375"/>
      <c r="I64" s="1375"/>
      <c r="J64" s="1375"/>
      <c r="K64" s="1375"/>
      <c r="L64" s="1375"/>
      <c r="M64" s="1381"/>
      <c r="N64" s="1379"/>
      <c r="O64" s="1379"/>
      <c r="P64" s="351"/>
      <c r="Q64" s="380"/>
      <c r="R64" s="1344"/>
      <c r="S64" s="380"/>
      <c r="T64" s="380"/>
      <c r="U64" s="1322"/>
      <c r="V64" s="1325" t="s">
        <v>177</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870B51-7BCA-0E27-1649-0.DE96476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401</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402</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403</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404</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405</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406</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407</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408</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67</v>
      </c>
      <c r="Z8" s="2265"/>
      <c r="AA8" s="2107" t="s">
        <v>67</v>
      </c>
      <c r="AB8" s="2107" t="s">
        <v>19</v>
      </c>
      <c r="AC8" s="2326"/>
      <c r="AD8" s="2205">
        <v>1</v>
      </c>
      <c r="AE8" s="2327"/>
      <c r="AF8" s="2107" t="s">
        <v>19</v>
      </c>
      <c r="AG8" s="2326"/>
      <c r="AH8" s="2205">
        <v>1</v>
      </c>
      <c r="AI8" s="2327"/>
      <c r="AJ8" s="2107" t="s">
        <v>19</v>
      </c>
      <c r="AK8" s="311"/>
      <c r="AL8" s="1337">
        <v>1</v>
      </c>
      <c r="AM8" s="1398"/>
      <c r="AN8" s="751"/>
      <c r="AO8" s="1257"/>
      <c r="AP8" s="1734"/>
      <c r="AQ8" s="1459" t="s">
        <v>67</v>
      </c>
      <c r="AR8" s="1734"/>
      <c r="AS8" s="1459" t="s">
        <v>67</v>
      </c>
      <c r="AT8" s="1348"/>
      <c r="AU8" s="2253" t="s">
        <v>468</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469</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470</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471</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472</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176</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67</v>
      </c>
      <c r="AR19" s="1736"/>
      <c r="AS19" s="1460" t="s">
        <v>67</v>
      </c>
      <c r="BA19" s="1155">
        <v>0</v>
      </c>
    </row>
    <row customHeight="1" ht="14.25" hidden="1">
      <c r="AV20" s="496"/>
      <c r="AW20" s="496"/>
      <c r="AX20" s="496"/>
      <c r="AY20" s="496"/>
      <c r="AZ20" s="496"/>
      <c r="BA20" s="1155">
        <v>0</v>
      </c>
    </row>
    <row customHeight="1" ht="14.25" hidden="1">
      <c r="O21" s="1367" t="s">
        <v>419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420</v>
      </c>
      <c r="P23" s="1508"/>
      <c r="Q23" s="1510"/>
      <c r="R23" s="1510"/>
      <c r="Y23" s="1507" t="s">
        <v>422</v>
      </c>
      <c r="AA23" s="1507" t="s">
        <v>423</v>
      </c>
      <c r="AB23" s="1507" t="s">
        <v>473</v>
      </c>
      <c r="AE23" s="1507" t="s">
        <v>474</v>
      </c>
      <c r="AF23" s="1507" t="s">
        <v>473</v>
      </c>
      <c r="AI23" s="1507" t="s">
        <v>475</v>
      </c>
      <c r="AJ23" s="1507" t="s">
        <v>473</v>
      </c>
      <c r="AM23" s="1507" t="s">
        <v>476</v>
      </c>
      <c r="AQ23" s="1507" t="s">
        <v>422</v>
      </c>
      <c r="AS23" s="1507" t="s">
        <v>423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"ОКО"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46296</v>
      </c>
      <c r="W31" s="2264"/>
      <c r="X31" s="2264"/>
      <c r="Y31" s="2264"/>
      <c r="Z31" s="2264"/>
      <c r="AA31" s="326"/>
      <c r="AB31" s="2264" t="str">
        <f>IF(TITLE_DATE_PR_CHANGE="",IF(TITLE_DATE_PR="","",TITLE_DATE_PR),TITLE_DATE_PR_CHANGE)</f>
        <v>46296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исх-24968</v>
      </c>
      <c r="W32" s="2251"/>
      <c r="X32" s="2251"/>
      <c r="Y32" s="2251"/>
      <c r="Z32" s="2251"/>
      <c r="AA32" s="326"/>
      <c r="AB32" s="2251" t="str">
        <f>IF(TITLE_NUMBER_PR_CHANGE="",IF(TITLE_NUMBER_PR="","",TITLE_NUMBER_PR),TITLE_NUMBER_PR_CHANGE)</f>
        <v>исх-24968</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46296</v>
      </c>
      <c r="W35" s="2264"/>
      <c r="X35" s="2264"/>
      <c r="Y35" s="2264"/>
      <c r="Z35" s="2264"/>
      <c r="AA35" s="326"/>
      <c r="AB35" s="2264" t="str">
        <f>IF(TITLE_DATE_PR_CHANGE="",IF(TITLE_DATE_PR="","",TITLE_DATE_PR),TITLE_DATE_PR_CHANGE)</f>
        <v>46296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исх-24968</v>
      </c>
      <c r="W36" s="2251"/>
      <c r="X36" s="2251"/>
      <c r="Y36" s="2251"/>
      <c r="Z36" s="2251"/>
      <c r="AA36" s="326"/>
      <c r="AB36" s="2251" t="str">
        <f>IF(TITLE_NUMBER_PR_CHANGE="",IF(TITLE_NUMBER_PR="","",TITLE_NUMBER_PR),TITLE_NUMBER_PR_CHANGE)</f>
        <v>исх-24968</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305</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306</v>
      </c>
      <c r="BA39" s="1155">
        <v>14</v>
      </c>
    </row>
    <row customHeight="1" ht="14.699999999999998">
      <c r="Q40" s="291"/>
      <c r="R40" s="376"/>
      <c r="S40" s="2273" t="s">
        <v>89</v>
      </c>
      <c r="T40" s="2209" t="s">
        <v>477</v>
      </c>
      <c r="U40" s="301"/>
      <c r="V40" s="2275"/>
      <c r="W40" s="2275"/>
      <c r="X40" s="2275"/>
      <c r="Y40" s="2275"/>
      <c r="Z40" s="2276"/>
      <c r="AA40" s="2336" t="s">
        <v>432</v>
      </c>
      <c r="AB40" s="2328" t="s">
        <v>478</v>
      </c>
      <c r="AC40" s="2291"/>
      <c r="AD40" s="2291"/>
      <c r="AE40" s="2329"/>
      <c r="AF40" s="2291" t="s">
        <v>479</v>
      </c>
      <c r="AG40" s="2291"/>
      <c r="AH40" s="2291"/>
      <c r="AI40" s="2329"/>
      <c r="AJ40" s="2328" t="s">
        <v>480</v>
      </c>
      <c r="AK40" s="2291"/>
      <c r="AL40" s="2291"/>
      <c r="AM40" s="2329"/>
      <c r="AN40" s="2328" t="s">
        <v>431</v>
      </c>
      <c r="AO40" s="2291"/>
      <c r="AP40" s="2275"/>
      <c r="AQ40" s="2275"/>
      <c r="AR40" s="2276"/>
      <c r="AS40" s="2277" t="s">
        <v>432</v>
      </c>
      <c r="AT40" s="2280" t="s">
        <v>434</v>
      </c>
      <c r="AU40" s="2127"/>
      <c r="BA40" s="1155">
        <v>14</v>
      </c>
    </row>
    <row customHeight="1" ht="35.699999999999996">
      <c r="Q41" s="291"/>
      <c r="R41" s="376"/>
      <c r="S41" s="2273"/>
      <c r="T41" s="2209"/>
      <c r="U41" s="1031"/>
      <c r="V41" s="2127" t="s">
        <v>481</v>
      </c>
      <c r="W41" s="2127"/>
      <c r="X41" s="2294" t="s">
        <v>438</v>
      </c>
      <c r="Y41" s="2313"/>
      <c r="Z41" s="2314"/>
      <c r="AA41" s="2337"/>
      <c r="AB41" s="2330"/>
      <c r="AC41" s="2331"/>
      <c r="AD41" s="2331"/>
      <c r="AE41" s="2332"/>
      <c r="AF41" s="2331"/>
      <c r="AG41" s="2331"/>
      <c r="AH41" s="2331"/>
      <c r="AI41" s="2332"/>
      <c r="AJ41" s="2330"/>
      <c r="AK41" s="2331"/>
      <c r="AL41" s="2331"/>
      <c r="AM41" s="2331"/>
      <c r="AN41" s="2127" t="s">
        <v>481</v>
      </c>
      <c r="AO41" s="2127"/>
      <c r="AP41" s="2313" t="s">
        <v>438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439</v>
      </c>
      <c r="F43" s="1364" t="s">
        <v>440</v>
      </c>
      <c r="G43" s="1364" t="s">
        <v>441</v>
      </c>
      <c r="H43" s="1364" t="s">
        <v>442</v>
      </c>
      <c r="I43" s="1364" t="s">
        <v>443</v>
      </c>
      <c r="J43" s="1364" t="s">
        <v>444</v>
      </c>
      <c r="K43" s="1364" t="s">
        <v>445</v>
      </c>
      <c r="L43" s="1364" t="s">
        <v>420</v>
      </c>
      <c r="Q43" s="291"/>
      <c r="R43" s="376"/>
      <c r="S43" s="2273"/>
      <c r="T43" s="2209"/>
      <c r="U43" s="302"/>
      <c r="V43" s="1330" t="s">
        <v>482</v>
      </c>
      <c r="W43" s="1330" t="s">
        <v>483</v>
      </c>
      <c r="X43" s="1338" t="s">
        <v>448</v>
      </c>
      <c r="Y43" s="2270" t="s">
        <v>449</v>
      </c>
      <c r="Z43" s="2271"/>
      <c r="AA43" s="2338"/>
      <c r="AB43" s="2333"/>
      <c r="AC43" s="2334"/>
      <c r="AD43" s="2334"/>
      <c r="AE43" s="2335"/>
      <c r="AF43" s="2334"/>
      <c r="AG43" s="2334"/>
      <c r="AH43" s="2334"/>
      <c r="AI43" s="2335"/>
      <c r="AJ43" s="2333"/>
      <c r="AK43" s="2334"/>
      <c r="AL43" s="2334"/>
      <c r="AM43" s="2335"/>
      <c r="AN43" s="1860" t="s">
        <v>482</v>
      </c>
      <c r="AO43" s="1860" t="s">
        <v>483</v>
      </c>
      <c r="AP43" s="1338" t="s">
        <v>448</v>
      </c>
      <c r="AQ43" s="2270" t="s">
        <v>449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205</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205</v>
      </c>
      <c r="B46" s="1363" t="s">
        <v>206</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402</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403</v>
      </c>
      <c r="AW46" s="500"/>
      <c r="AX46" s="500" t="str">
        <f>IF(T46="","",T46)</f>
        <v>Территория действия тарифа</v>
      </c>
      <c r="AY46" s="500"/>
      <c r="AZ46" s="500"/>
      <c r="BA46" s="1155">
        <v>21</v>
      </c>
    </row>
    <row customHeight="1" ht="24">
      <c r="A47" s="1363" t="s">
        <v>205</v>
      </c>
      <c r="B47" s="1363" t="s">
        <v>206</v>
      </c>
      <c r="C47" s="1363" t="s">
        <v>207</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404</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405</v>
      </c>
      <c r="AW47" s="500"/>
      <c r="AX47" s="500" t="str">
        <f>IF(T47="","",T47)</f>
        <v>Наименование системы теплоснабжения </v>
      </c>
      <c r="AY47" s="500"/>
      <c r="AZ47" s="500"/>
      <c r="BA47" s="1155">
        <v>23</v>
      </c>
    </row>
    <row customHeight="1" ht="21">
      <c r="A48" s="1363" t="s">
        <v>205</v>
      </c>
      <c r="B48" s="1363" t="s">
        <v>206</v>
      </c>
      <c r="C48" s="1363" t="s">
        <v>207</v>
      </c>
      <c r="D48" s="1363" t="s">
        <v>208</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406</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407</v>
      </c>
      <c r="AW48" s="500"/>
      <c r="AX48" s="500" t="str">
        <f>IF(T48="","",T48)</f>
        <v>Источник тепловой энергии  </v>
      </c>
      <c r="AY48" s="500"/>
      <c r="AZ48" s="500"/>
      <c r="BA48" s="1155">
        <v>20</v>
      </c>
    </row>
    <row s="1642" customFormat="1" customHeight="1" ht="1.05">
      <c r="A49" s="1343" t="s">
        <v>205</v>
      </c>
      <c r="B49" s="1343" t="s">
        <v>206</v>
      </c>
      <c r="C49" s="1343" t="s">
        <v>207</v>
      </c>
      <c r="D49" s="1343" t="s">
        <v>208</v>
      </c>
      <c r="E49" s="2259"/>
      <c r="F49" s="2259"/>
      <c r="G49" s="2259"/>
      <c r="H49" s="2259"/>
      <c r="I49" s="2256" t="str">
        <f>S48&amp;".1"</f>
        <v>....1</v>
      </c>
      <c r="J49" s="1343"/>
      <c r="K49" s="1343"/>
      <c r="L49" s="1346" t="s">
        <v>408</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205</v>
      </c>
      <c r="B50" s="1343" t="s">
        <v>206</v>
      </c>
      <c r="C50" s="1343" t="s">
        <v>207</v>
      </c>
      <c r="D50" s="1343" t="s">
        <v>208</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205</v>
      </c>
      <c r="B51" s="1363" t="s">
        <v>206</v>
      </c>
      <c r="C51" s="1363" t="s">
        <v>207</v>
      </c>
      <c r="D51" s="1363" t="s">
        <v>208</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67</v>
      </c>
      <c r="Z51" s="1734"/>
      <c r="AA51" s="1459" t="s">
        <v>67</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67</v>
      </c>
      <c r="AR51" s="1734"/>
      <c r="AS51" s="1459" t="s">
        <v>67</v>
      </c>
      <c r="AT51" s="1348"/>
      <c r="AU51" s="2253" t="s">
        <v>484</v>
      </c>
      <c r="AV51" s="511">
        <f>STRCHECKDATE(V54:AT54)</f>
      </c>
      <c r="AW51" s="500"/>
      <c r="AX51" s="500" t="str">
        <f>IF(T51="","",T51)</f>
        <v/>
      </c>
      <c r="AY51" s="500"/>
      <c r="AZ51" s="500"/>
      <c r="BA51" s="1155">
        <v>21</v>
      </c>
    </row>
    <row customHeight="1" ht="11.549999999999999">
      <c r="A52" s="1363" t="s">
        <v>205</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469</v>
      </c>
      <c r="AN52" s="1393"/>
      <c r="AO52" s="1496"/>
      <c r="AP52" s="1393"/>
      <c r="AQ52" s="1393"/>
      <c r="AR52" s="1393"/>
      <c r="AS52" s="1393"/>
      <c r="AT52" s="1390"/>
      <c r="AU52" s="2254"/>
      <c r="AW52" s="500"/>
      <c r="AX52" s="500"/>
      <c r="AY52" s="500"/>
      <c r="AZ52" s="500"/>
      <c r="BA52" s="1155">
        <v>11</v>
      </c>
    </row>
    <row customHeight="1" ht="11.549999999999999">
      <c r="A53" s="1363" t="s">
        <v>205</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470</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205</v>
      </c>
      <c r="B54" s="1363" t="s">
        <v>206</v>
      </c>
      <c r="C54" s="1363" t="s">
        <v>207</v>
      </c>
      <c r="D54" s="1363" t="s">
        <v>208</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471</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205</v>
      </c>
      <c r="B55" s="1363" t="s">
        <v>206</v>
      </c>
      <c r="C55" s="1363" t="s">
        <v>207</v>
      </c>
      <c r="D55" s="1363" t="s">
        <v>208</v>
      </c>
      <c r="E55" s="2259"/>
      <c r="F55" s="2259"/>
      <c r="G55" s="2259"/>
      <c r="H55" s="2259"/>
      <c r="I55" s="2286"/>
      <c r="J55" s="2256"/>
      <c r="K55" s="1363"/>
      <c r="L55" s="1364"/>
      <c r="P55" s="2257"/>
      <c r="Q55" s="2257"/>
      <c r="R55" s="356"/>
      <c r="S55" s="1278"/>
      <c r="T55" s="287" t="s">
        <v>472</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205</v>
      </c>
      <c r="B56" s="1343" t="s">
        <v>206</v>
      </c>
      <c r="C56" s="1343" t="s">
        <v>207</v>
      </c>
      <c r="D56" s="1343" t="s">
        <v>208</v>
      </c>
      <c r="E56" s="2259"/>
      <c r="F56" s="2259"/>
      <c r="G56" s="2259"/>
      <c r="H56" s="2259"/>
      <c r="I56" s="2256"/>
      <c r="J56" s="1343"/>
      <c r="K56" s="1343"/>
      <c r="L56" s="1346"/>
      <c r="M56" s="510"/>
      <c r="N56" s="510"/>
      <c r="O56" s="510"/>
      <c r="P56" s="2257"/>
      <c r="Q56" s="1331"/>
      <c r="R56" s="356"/>
      <c r="S56" s="1386"/>
      <c r="T56" s="1387" t="s">
        <v>417</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205</v>
      </c>
      <c r="B57" s="1343" t="s">
        <v>206</v>
      </c>
      <c r="C57" s="1343" t="s">
        <v>207</v>
      </c>
      <c r="D57" s="1343" t="s">
        <v>208</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205</v>
      </c>
      <c r="B58" s="1343" t="s">
        <v>206</v>
      </c>
      <c r="C58" s="1343" t="s">
        <v>207</v>
      </c>
      <c r="D58" s="1314"/>
      <c r="E58" s="2259"/>
      <c r="F58" s="2259"/>
      <c r="G58" s="2258"/>
      <c r="H58" s="1314"/>
      <c r="I58" s="1314"/>
      <c r="J58" s="1314"/>
      <c r="K58" s="1314"/>
      <c r="L58" s="1339"/>
      <c r="M58" s="1315"/>
      <c r="N58" s="1315"/>
      <c r="P58" s="1316"/>
      <c r="Q58" s="1317"/>
      <c r="R58" s="1316"/>
      <c r="S58" s="1322"/>
      <c r="T58" s="1325" t="s">
        <v>175</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205</v>
      </c>
      <c r="B59" s="1343" t="s">
        <v>206</v>
      </c>
      <c r="C59" s="1314"/>
      <c r="D59" s="1314"/>
      <c r="E59" s="2259"/>
      <c r="F59" s="2258"/>
      <c r="G59" s="1314"/>
      <c r="H59" s="1314"/>
      <c r="I59" s="1314"/>
      <c r="J59" s="1314"/>
      <c r="K59" s="1314"/>
      <c r="L59" s="1339"/>
      <c r="M59" s="1321"/>
      <c r="N59" s="1321"/>
      <c r="P59" s="1316"/>
      <c r="Q59" s="1317"/>
      <c r="R59" s="1316"/>
      <c r="S59" s="1322"/>
      <c r="T59" s="1325" t="s">
        <v>176</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205</v>
      </c>
      <c r="B60" s="1343"/>
      <c r="C60" s="1343"/>
      <c r="D60" s="1343"/>
      <c r="E60" s="2259"/>
      <c r="F60" s="1343"/>
      <c r="G60" s="1343"/>
      <c r="H60" s="1343"/>
      <c r="I60" s="1343"/>
      <c r="J60" s="1343"/>
      <c r="K60" s="1343"/>
      <c r="L60" s="1346"/>
      <c r="M60" s="1321"/>
      <c r="N60" s="1321"/>
      <c r="O60" s="518"/>
      <c r="P60" s="380"/>
      <c r="Q60" s="1344"/>
      <c r="R60" s="380"/>
      <c r="S60" s="1322"/>
      <c r="T60" s="1325" t="s">
        <v>177</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205</v>
      </c>
      <c r="B61" s="1343"/>
      <c r="C61" s="1343"/>
      <c r="D61" s="1343"/>
      <c r="E61" s="2258"/>
      <c r="F61" s="1343"/>
      <c r="G61" s="1343"/>
      <c r="H61" s="1343"/>
      <c r="I61" s="1343"/>
      <c r="J61" s="1343"/>
      <c r="K61" s="1343"/>
      <c r="L61" s="1346"/>
      <c r="M61" s="1321"/>
      <c r="N61" s="1321"/>
      <c r="O61" s="518"/>
      <c r="P61" s="380"/>
      <c r="Q61" s="1344"/>
      <c r="R61" s="380"/>
      <c r="S61" s="1322"/>
      <c r="T61" s="1325" t="s">
        <v>177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A824-D845-E7D1-9A37-0.8833F4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25">
        <f>$J6</f>
      </c>
      <c r="T6" s="286" t="s">
        <v>412</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326"/>
      <c r="AC29" s="2251" t="str">
        <f>IF(TITLE_NUMBER_PR_CHANGE="",IF(TITLE_NUMBER_PR="","",TITLE_NUMBER_PR),TITLE_NUMBER_PR_CHANGE)</f>
        <v>исх-24968</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326"/>
      <c r="AC33" s="2251" t="str">
        <f>IF(TITLE_NUMBER_PR_CHANGE="",IF(TITLE_NUMBER_PR="","",TITLE_NUMBER_PR),TITLE_NUMBER_PR_CHANGE)</f>
        <v>исх-24968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352" t="s">
        <v>493</v>
      </c>
      <c r="W38" s="2262" t="s">
        <v>437</v>
      </c>
      <c r="X38" s="2263"/>
      <c r="Y38" s="2262" t="s">
        <v>438</v>
      </c>
      <c r="Z38" s="2269"/>
      <c r="AA38" s="2263"/>
      <c r="AB38" s="2278"/>
      <c r="AC38" s="1352" t="s">
        <v>493</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494</v>
      </c>
      <c r="J39" s="1364" t="s">
        <v>444</v>
      </c>
      <c r="K39" s="1364" t="s">
        <v>495</v>
      </c>
      <c r="L39" s="1364" t="s">
        <v>420</v>
      </c>
      <c r="Q39" s="376"/>
      <c r="R39" s="376"/>
      <c r="S39" s="2273"/>
      <c r="T39" s="2209"/>
      <c r="U39" s="302"/>
      <c r="V39" s="1352" t="s">
        <v>496</v>
      </c>
      <c r="W39" s="1222" t="s">
        <v>497</v>
      </c>
      <c r="X39" s="1222" t="s">
        <v>498</v>
      </c>
      <c r="Y39" s="1357" t="s">
        <v>448</v>
      </c>
      <c r="Z39" s="2270" t="s">
        <v>449</v>
      </c>
      <c r="AA39" s="2271"/>
      <c r="AB39" s="2279"/>
      <c r="AC39" s="1352" t="s">
        <v>496</v>
      </c>
      <c r="AD39" s="1222" t="s">
        <v>497</v>
      </c>
      <c r="AE39" s="1222" t="s">
        <v>498</v>
      </c>
      <c r="AF39" s="1357" t="s">
        <v>448</v>
      </c>
      <c r="AG39" s="2270" t="s">
        <v>449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499</v>
      </c>
      <c r="E44" s="2259"/>
      <c r="F44" s="2259"/>
      <c r="G44" s="2259"/>
      <c r="H44" s="2259"/>
      <c r="I44" s="2256" t="str">
        <f>S43&amp;".1"</f>
        <v>...1</v>
      </c>
      <c r="J44" s="1363"/>
      <c r="K44" s="1363"/>
      <c r="L44" s="1364"/>
      <c r="P44" s="2257">
        <v>1</v>
      </c>
      <c r="Q44" s="1354"/>
      <c r="R44" s="356"/>
      <c r="S44" s="1358"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499</v>
      </c>
      <c r="E45" s="2259"/>
      <c r="F45" s="2259"/>
      <c r="G45" s="2259"/>
      <c r="H45" s="2259"/>
      <c r="I45" s="2286"/>
      <c r="J45" s="2256" t="str">
        <f>I44&amp;".1"</f>
        <v>...1.1</v>
      </c>
      <c r="K45" s="1363"/>
      <c r="L45" s="1364" t="s">
        <v>411</v>
      </c>
      <c r="P45" s="2257"/>
      <c r="Q45" s="2257">
        <v>1</v>
      </c>
      <c r="R45" s="357"/>
      <c r="S45" s="1358" t="str">
        <f>$J45</f>
        <v>...1.1</v>
      </c>
      <c r="T45" s="286" t="s">
        <v>412</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231</v>
      </c>
      <c r="B46" s="1363" t="s">
        <v>232</v>
      </c>
      <c r="C46" s="1363" t="s">
        <v>233</v>
      </c>
      <c r="D46" s="1363" t="s">
        <v>499</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499</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499</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499</v>
      </c>
      <c r="E49" s="2259"/>
      <c r="F49" s="2259"/>
      <c r="G49" s="2259"/>
      <c r="H49" s="2259"/>
      <c r="I49" s="2256"/>
      <c r="J49" s="1363"/>
      <c r="K49" s="1363"/>
      <c r="L49" s="1364"/>
      <c r="P49" s="2257"/>
      <c r="Q49" s="1354"/>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499</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26"/>
      <c r="M51" s="1321"/>
      <c r="N51" s="1321"/>
      <c r="P51" s="1316"/>
      <c r="Q51" s="1317"/>
      <c r="R51" s="1316"/>
      <c r="S51" s="1322"/>
      <c r="T51" s="1325" t="s">
        <v>176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177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2D9FA-C7A4-318E-E4D5-0.B4052B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57">
        <f>$J6</f>
      </c>
      <c r="T6" s="286" t="s">
        <v>412</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326"/>
      <c r="AC29" s="2251" t="str">
        <f>IF(TITLE_NUMBER_PR_CHANGE="",IF(TITLE_NUMBER_PR="","",TITLE_NUMBER_PR),TITLE_NUMBER_PR_CHANGE)</f>
        <v>исх-24968</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326"/>
      <c r="AC33" s="2251" t="str">
        <f>IF(TITLE_NUMBER_PR_CHANGE="",IF(TITLE_NUMBER_PR="","",TITLE_NUMBER_PR),TITLE_NUMBER_PR_CHANGE)</f>
        <v>исх-24968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493</v>
      </c>
      <c r="W38" s="2262" t="s">
        <v>437</v>
      </c>
      <c r="X38" s="2263"/>
      <c r="Y38" s="2262" t="s">
        <v>438</v>
      </c>
      <c r="Z38" s="2269"/>
      <c r="AA38" s="2263"/>
      <c r="AB38" s="2278"/>
      <c r="AC38" s="1452" t="s">
        <v>493</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494</v>
      </c>
      <c r="J39" s="1364" t="s">
        <v>444</v>
      </c>
      <c r="K39" s="1364" t="s">
        <v>495</v>
      </c>
      <c r="L39" s="1364" t="s">
        <v>420</v>
      </c>
      <c r="Q39" s="376"/>
      <c r="R39" s="376"/>
      <c r="S39" s="2273"/>
      <c r="T39" s="2209"/>
      <c r="U39" s="302"/>
      <c r="V39" s="1452" t="s">
        <v>496</v>
      </c>
      <c r="W39" s="1222" t="s">
        <v>497</v>
      </c>
      <c r="X39" s="1222" t="s">
        <v>498</v>
      </c>
      <c r="Y39" s="1455" t="s">
        <v>448</v>
      </c>
      <c r="Z39" s="2270" t="s">
        <v>449</v>
      </c>
      <c r="AA39" s="2271"/>
      <c r="AB39" s="2279"/>
      <c r="AC39" s="1452" t="s">
        <v>496</v>
      </c>
      <c r="AD39" s="1222" t="s">
        <v>497</v>
      </c>
      <c r="AE39" s="1222" t="s">
        <v>498</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500</v>
      </c>
      <c r="E44" s="2259"/>
      <c r="F44" s="2259"/>
      <c r="G44" s="2259"/>
      <c r="H44" s="2259"/>
      <c r="I44" s="2256" t="str">
        <f>S43&amp;".1"</f>
        <v>...1</v>
      </c>
      <c r="J44" s="1363"/>
      <c r="K44" s="1363"/>
      <c r="L44" s="1364"/>
      <c r="P44" s="2257">
        <v>1</v>
      </c>
      <c r="Q44" s="1450"/>
      <c r="R44" s="356"/>
      <c r="S44" s="1457"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500</v>
      </c>
      <c r="E45" s="2259"/>
      <c r="F45" s="2259"/>
      <c r="G45" s="2259"/>
      <c r="H45" s="2259"/>
      <c r="I45" s="2286"/>
      <c r="J45" s="2256" t="str">
        <f>I44&amp;".1"</f>
        <v>...1.1</v>
      </c>
      <c r="K45" s="1363"/>
      <c r="L45" s="1364" t="s">
        <v>411</v>
      </c>
      <c r="P45" s="2257"/>
      <c r="Q45" s="2257">
        <v>1</v>
      </c>
      <c r="R45" s="357"/>
      <c r="S45" s="1457" t="str">
        <f>$J45</f>
        <v>...1.1</v>
      </c>
      <c r="T45" s="286" t="s">
        <v>412</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236</v>
      </c>
      <c r="B46" s="1363" t="s">
        <v>237</v>
      </c>
      <c r="C46" s="1363" t="s">
        <v>238</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500</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500</v>
      </c>
      <c r="E49" s="2259"/>
      <c r="F49" s="2259"/>
      <c r="G49" s="2259"/>
      <c r="H49" s="2259"/>
      <c r="I49" s="2256"/>
      <c r="J49" s="1363"/>
      <c r="K49" s="1363"/>
      <c r="L49" s="1364"/>
      <c r="P49" s="2257"/>
      <c r="Q49" s="1450"/>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500</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176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177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8E24E-FDF9-7BB5-B491-0.E9E8726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57">
        <f>$J6</f>
      </c>
      <c r="T6" s="286" t="s">
        <v>412</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326"/>
      <c r="AC29" s="2251" t="str">
        <f>IF(TITLE_NUMBER_PR_CHANGE="",IF(TITLE_NUMBER_PR="","",TITLE_NUMBER_PR),TITLE_NUMBER_PR_CHANGE)</f>
        <v>исх-24968</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326"/>
      <c r="AC33" s="2251" t="str">
        <f>IF(TITLE_NUMBER_PR_CHANGE="",IF(TITLE_NUMBER_PR="","",TITLE_NUMBER_PR),TITLE_NUMBER_PR_CHANGE)</f>
        <v>исх-24968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493</v>
      </c>
      <c r="W38" s="2262" t="s">
        <v>437</v>
      </c>
      <c r="X38" s="2263"/>
      <c r="Y38" s="2262" t="s">
        <v>438</v>
      </c>
      <c r="Z38" s="2269"/>
      <c r="AA38" s="2263"/>
      <c r="AB38" s="2278"/>
      <c r="AC38" s="1452" t="s">
        <v>493</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494</v>
      </c>
      <c r="J39" s="1364" t="s">
        <v>444</v>
      </c>
      <c r="K39" s="1364" t="s">
        <v>495</v>
      </c>
      <c r="L39" s="1364" t="s">
        <v>420</v>
      </c>
      <c r="Q39" s="376"/>
      <c r="R39" s="376"/>
      <c r="S39" s="2273"/>
      <c r="T39" s="2209"/>
      <c r="U39" s="302"/>
      <c r="V39" s="1452" t="s">
        <v>496</v>
      </c>
      <c r="W39" s="1222" t="s">
        <v>497</v>
      </c>
      <c r="X39" s="1222" t="s">
        <v>498</v>
      </c>
      <c r="Y39" s="1455" t="s">
        <v>448</v>
      </c>
      <c r="Z39" s="2270" t="s">
        <v>449</v>
      </c>
      <c r="AA39" s="2271"/>
      <c r="AB39" s="2279"/>
      <c r="AC39" s="1452" t="s">
        <v>496</v>
      </c>
      <c r="AD39" s="1222" t="s">
        <v>497</v>
      </c>
      <c r="AE39" s="1222" t="s">
        <v>498</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501</v>
      </c>
      <c r="E44" s="2259"/>
      <c r="F44" s="2259"/>
      <c r="G44" s="2259"/>
      <c r="H44" s="2259"/>
      <c r="I44" s="2256" t="str">
        <f>S43&amp;".1"</f>
        <v>...1</v>
      </c>
      <c r="J44" s="1363"/>
      <c r="K44" s="1363"/>
      <c r="L44" s="1364"/>
      <c r="P44" s="2257">
        <v>1</v>
      </c>
      <c r="Q44" s="1450"/>
      <c r="R44" s="356"/>
      <c r="S44" s="1457"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501</v>
      </c>
      <c r="E45" s="2259"/>
      <c r="F45" s="2259"/>
      <c r="G45" s="2259"/>
      <c r="H45" s="2259"/>
      <c r="I45" s="2286"/>
      <c r="J45" s="2256" t="str">
        <f>I44&amp;".1"</f>
        <v>...1.1</v>
      </c>
      <c r="K45" s="1363"/>
      <c r="L45" s="1364" t="s">
        <v>411</v>
      </c>
      <c r="P45" s="2257"/>
      <c r="Q45" s="2257">
        <v>1</v>
      </c>
      <c r="R45" s="357"/>
      <c r="S45" s="1457" t="str">
        <f>$J45</f>
        <v>...1.1</v>
      </c>
      <c r="T45" s="286" t="s">
        <v>412</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241</v>
      </c>
      <c r="B46" s="1363" t="s">
        <v>242</v>
      </c>
      <c r="C46" s="1363" t="s">
        <v>243</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501</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501</v>
      </c>
      <c r="E49" s="2259"/>
      <c r="F49" s="2259"/>
      <c r="G49" s="2259"/>
      <c r="H49" s="2259"/>
      <c r="I49" s="2256"/>
      <c r="J49" s="1363"/>
      <c r="K49" s="1363"/>
      <c r="L49" s="1364"/>
      <c r="P49" s="2257"/>
      <c r="Q49" s="1450"/>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501</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176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177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EF9C0E-9D49-DCCE-AD49-0.DB5C3C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57">
        <f>$J6</f>
      </c>
      <c r="T6" s="286" t="s">
        <v>412</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326"/>
      <c r="AC29" s="2251" t="str">
        <f>IF(TITLE_NUMBER_PR_CHANGE="",IF(TITLE_NUMBER_PR="","",TITLE_NUMBER_PR),TITLE_NUMBER_PR_CHANGE)</f>
        <v>исх-24968</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326"/>
      <c r="AC33" s="2251" t="str">
        <f>IF(TITLE_NUMBER_PR_CHANGE="",IF(TITLE_NUMBER_PR="","",TITLE_NUMBER_PR),TITLE_NUMBER_PR_CHANGE)</f>
        <v>исх-24968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493</v>
      </c>
      <c r="W38" s="2262" t="s">
        <v>437</v>
      </c>
      <c r="X38" s="2263"/>
      <c r="Y38" s="2262" t="s">
        <v>438</v>
      </c>
      <c r="Z38" s="2269"/>
      <c r="AA38" s="2263"/>
      <c r="AB38" s="2278"/>
      <c r="AC38" s="1452" t="s">
        <v>493</v>
      </c>
      <c r="AD38" s="2262" t="s">
        <v>437</v>
      </c>
      <c r="AE38" s="2263"/>
      <c r="AF38" s="2262" t="s">
        <v>438</v>
      </c>
      <c r="AG38" s="2269"/>
      <c r="AH38" s="2263"/>
      <c r="AI38" s="2278"/>
      <c r="AJ38" s="2281"/>
      <c r="AK38" s="2127"/>
      <c r="AQ38" s="1155">
        <v>34</v>
      </c>
    </row>
    <row customHeight="1" ht="35.699999999999996">
      <c r="A39" s="1370"/>
      <c r="B39" s="1370" t="s">
        <v>136</v>
      </c>
      <c r="C39" s="1370" t="s">
        <v>137</v>
      </c>
      <c r="D39" s="1370" t="s">
        <v>138</v>
      </c>
      <c r="E39" s="1364" t="s">
        <v>439</v>
      </c>
      <c r="F39" s="1364" t="s">
        <v>440</v>
      </c>
      <c r="G39" s="1364" t="s">
        <v>441</v>
      </c>
      <c r="H39" s="1364"/>
      <c r="I39" s="1364" t="s">
        <v>494</v>
      </c>
      <c r="J39" s="1364" t="s">
        <v>444</v>
      </c>
      <c r="K39" s="1364" t="s">
        <v>495</v>
      </c>
      <c r="L39" s="1364" t="s">
        <v>420</v>
      </c>
      <c r="Q39" s="376"/>
      <c r="R39" s="376"/>
      <c r="S39" s="2273"/>
      <c r="T39" s="2209"/>
      <c r="U39" s="302"/>
      <c r="V39" s="1452" t="s">
        <v>496</v>
      </c>
      <c r="W39" s="1222" t="s">
        <v>497</v>
      </c>
      <c r="X39" s="1222" t="s">
        <v>498</v>
      </c>
      <c r="Y39" s="1455" t="s">
        <v>448</v>
      </c>
      <c r="Z39" s="2270" t="s">
        <v>449</v>
      </c>
      <c r="AA39" s="2271"/>
      <c r="AB39" s="2279"/>
      <c r="AC39" s="1452" t="s">
        <v>496</v>
      </c>
      <c r="AD39" s="1222" t="s">
        <v>497</v>
      </c>
      <c r="AE39" s="1222" t="s">
        <v>498</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246</v>
      </c>
      <c r="B42" s="1363" t="s">
        <v>247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246</v>
      </c>
      <c r="B43" s="1363" t="s">
        <v>247</v>
      </c>
      <c r="C43" s="1363" t="s">
        <v>248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246</v>
      </c>
      <c r="B44" s="1363" t="s">
        <v>247</v>
      </c>
      <c r="C44" s="1363" t="s">
        <v>248</v>
      </c>
      <c r="D44" s="1363" t="s">
        <v>502</v>
      </c>
      <c r="E44" s="2259"/>
      <c r="F44" s="2259"/>
      <c r="G44" s="2259"/>
      <c r="H44" s="2259"/>
      <c r="I44" s="2256" t="str">
        <f>S43&amp;".1"</f>
        <v>...1</v>
      </c>
      <c r="J44" s="1363"/>
      <c r="K44" s="1363"/>
      <c r="L44" s="1364"/>
      <c r="P44" s="2257">
        <v>1</v>
      </c>
      <c r="Q44" s="1450"/>
      <c r="R44" s="356"/>
      <c r="S44" s="1457"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246</v>
      </c>
      <c r="B45" s="1363" t="s">
        <v>247</v>
      </c>
      <c r="C45" s="1363" t="s">
        <v>248</v>
      </c>
      <c r="D45" s="1363" t="s">
        <v>502</v>
      </c>
      <c r="E45" s="2259"/>
      <c r="F45" s="2259"/>
      <c r="G45" s="2259"/>
      <c r="H45" s="2259"/>
      <c r="I45" s="2286"/>
      <c r="J45" s="2256" t="str">
        <f>I44&amp;".1"</f>
        <v>...1.1</v>
      </c>
      <c r="K45" s="1363"/>
      <c r="L45" s="1364" t="s">
        <v>411</v>
      </c>
      <c r="P45" s="2257"/>
      <c r="Q45" s="2257">
        <v>1</v>
      </c>
      <c r="R45" s="357"/>
      <c r="S45" s="1457" t="str">
        <f>$J45</f>
        <v>...1.1</v>
      </c>
      <c r="T45" s="286" t="s">
        <v>412</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246</v>
      </c>
      <c r="B46" s="1363" t="s">
        <v>247</v>
      </c>
      <c r="C46" s="1363" t="s">
        <v>248</v>
      </c>
      <c r="D46" s="1363" t="s">
        <v>502</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246</v>
      </c>
      <c r="B47" s="1363" t="s">
        <v>247</v>
      </c>
      <c r="C47" s="1363" t="s">
        <v>248</v>
      </c>
      <c r="D47" s="1363" t="s">
        <v>502</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246</v>
      </c>
      <c r="B48" s="1363" t="s">
        <v>247</v>
      </c>
      <c r="C48" s="1363" t="s">
        <v>248</v>
      </c>
      <c r="D48" s="1363" t="s">
        <v>502</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246</v>
      </c>
      <c r="B49" s="1363" t="s">
        <v>247</v>
      </c>
      <c r="C49" s="1363" t="s">
        <v>248</v>
      </c>
      <c r="D49" s="1363" t="s">
        <v>502</v>
      </c>
      <c r="E49" s="2259"/>
      <c r="F49" s="2259"/>
      <c r="G49" s="2259"/>
      <c r="H49" s="2259"/>
      <c r="I49" s="2256"/>
      <c r="J49" s="1363"/>
      <c r="K49" s="1363"/>
      <c r="L49" s="1364"/>
      <c r="P49" s="2257"/>
      <c r="Q49" s="1450"/>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246</v>
      </c>
      <c r="B50" s="1363" t="s">
        <v>247</v>
      </c>
      <c r="C50" s="1363" t="s">
        <v>248</v>
      </c>
      <c r="D50" s="1363" t="s">
        <v>502</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246</v>
      </c>
      <c r="B51" s="1343" t="s">
        <v>247</v>
      </c>
      <c r="C51" s="1314"/>
      <c r="D51" s="1314"/>
      <c r="E51" s="2259"/>
      <c r="F51" s="2258"/>
      <c r="G51" s="1314"/>
      <c r="H51" s="1314"/>
      <c r="I51" s="1314"/>
      <c r="J51" s="1314"/>
      <c r="K51" s="1314"/>
      <c r="L51" s="1458"/>
      <c r="M51" s="1321"/>
      <c r="N51" s="1321"/>
      <c r="P51" s="1316"/>
      <c r="Q51" s="1317"/>
      <c r="R51" s="1316"/>
      <c r="S51" s="1322"/>
      <c r="T51" s="1325" t="s">
        <v>176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246</v>
      </c>
      <c r="B52" s="1343"/>
      <c r="C52" s="1343"/>
      <c r="D52" s="1343"/>
      <c r="E52" s="2258"/>
      <c r="F52" s="1343"/>
      <c r="G52" s="1343"/>
      <c r="H52" s="1343"/>
      <c r="I52" s="1343"/>
      <c r="J52" s="1343"/>
      <c r="K52" s="1343"/>
      <c r="L52" s="1346"/>
      <c r="M52" s="1321"/>
      <c r="N52" s="1321"/>
      <c r="O52" s="518"/>
      <c r="P52" s="380"/>
      <c r="Q52" s="1344"/>
      <c r="R52" s="380"/>
      <c r="S52" s="1322"/>
      <c r="T52" s="1325" t="s">
        <v>177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38ACE-5C89-2908-D5F2-0.728514A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401</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402</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403</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404</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405</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406</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407</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408</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67</v>
      </c>
      <c r="Z8" s="1992"/>
      <c r="AA8" s="1990" t="s">
        <v>67</v>
      </c>
      <c r="AB8" s="1996"/>
      <c r="AC8" s="1997" t="s">
        <v>28</v>
      </c>
      <c r="AD8" s="751"/>
      <c r="AE8" s="1257"/>
      <c r="AF8" s="1955"/>
      <c r="AG8" s="1942" t="s">
        <v>67</v>
      </c>
      <c r="AH8" s="1955"/>
      <c r="AI8" s="1942" t="s">
        <v>67</v>
      </c>
      <c r="AJ8" s="1348"/>
      <c r="AK8" s="2253" t="s">
        <v>468</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472</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175</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176</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177</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67</v>
      </c>
      <c r="AH16" s="1736"/>
      <c r="AI16" s="1966" t="s">
        <v>67</v>
      </c>
      <c r="AQ16" s="1631">
        <v>0</v>
      </c>
    </row>
    <row customHeight="1" ht="14.25" hidden="1">
      <c r="AL17" s="1641"/>
      <c r="AM17" s="1641"/>
      <c r="AN17" s="1641"/>
      <c r="AO17" s="1641"/>
      <c r="AP17" s="1641"/>
      <c r="AQ17" s="1631">
        <v>0</v>
      </c>
    </row>
    <row customHeight="1" ht="14.25" hidden="1">
      <c r="O18" s="1345" t="s">
        <v>419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474</v>
      </c>
      <c r="AG20" s="1507" t="s">
        <v>422</v>
      </c>
      <c r="AI20" s="1507" t="s">
        <v>423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46296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исх-24968</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46296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исх-24968</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305</v>
      </c>
      <c r="T36" s="2127"/>
      <c r="U36" s="2127"/>
      <c r="V36" s="2127"/>
      <c r="W36" s="2127"/>
      <c r="X36" s="2127"/>
      <c r="Y36" s="2127"/>
      <c r="Z36" s="2127"/>
      <c r="AA36" s="2175"/>
      <c r="AB36" s="2175"/>
      <c r="AC36" s="2175"/>
      <c r="AD36" s="2127"/>
      <c r="AE36" s="2127"/>
      <c r="AF36" s="2127"/>
      <c r="AG36" s="2127"/>
      <c r="AH36" s="2127"/>
      <c r="AI36" s="2127"/>
      <c r="AJ36" s="2127"/>
      <c r="AK36" s="2127" t="s">
        <v>306</v>
      </c>
      <c r="AQ36" s="1631">
        <v>14</v>
      </c>
    </row>
    <row customHeight="1" ht="14.699999999999998">
      <c r="Q37" s="291"/>
      <c r="R37" s="376"/>
      <c r="S37" s="2273" t="s">
        <v>89</v>
      </c>
      <c r="T37" s="2209" t="s">
        <v>503</v>
      </c>
      <c r="U37" s="337"/>
      <c r="V37" s="2275"/>
      <c r="W37" s="2275"/>
      <c r="X37" s="2275"/>
      <c r="Y37" s="2275"/>
      <c r="Z37" s="2275"/>
      <c r="AA37" s="2209" t="s">
        <v>432</v>
      </c>
      <c r="AB37" s="2208" t="s">
        <v>504</v>
      </c>
      <c r="AC37" s="2208" t="s">
        <v>478</v>
      </c>
      <c r="AD37" s="2291" t="s">
        <v>431</v>
      </c>
      <c r="AE37" s="2291"/>
      <c r="AF37" s="2275"/>
      <c r="AG37" s="2275"/>
      <c r="AH37" s="2276"/>
      <c r="AI37" s="2277" t="s">
        <v>432</v>
      </c>
      <c r="AJ37" s="2280" t="s">
        <v>434</v>
      </c>
      <c r="AK37" s="2127"/>
      <c r="AQ37" s="1631">
        <v>14</v>
      </c>
    </row>
    <row customHeight="1" ht="35.699999999999996">
      <c r="Q38" s="291"/>
      <c r="R38" s="376"/>
      <c r="S38" s="2273"/>
      <c r="T38" s="2209"/>
      <c r="U38" s="1031"/>
      <c r="V38" s="2103" t="s">
        <v>481</v>
      </c>
      <c r="W38" s="2127"/>
      <c r="X38" s="2294" t="s">
        <v>438</v>
      </c>
      <c r="Y38" s="2313"/>
      <c r="Z38" s="2313"/>
      <c r="AA38" s="2209"/>
      <c r="AB38" s="2208"/>
      <c r="AC38" s="2208"/>
      <c r="AD38" s="2103" t="s">
        <v>481</v>
      </c>
      <c r="AE38" s="2127"/>
      <c r="AF38" s="2313" t="s">
        <v>438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439</v>
      </c>
      <c r="F40" s="1310" t="s">
        <v>440</v>
      </c>
      <c r="G40" s="1310" t="s">
        <v>441</v>
      </c>
      <c r="H40" s="1310" t="s">
        <v>442</v>
      </c>
      <c r="I40" s="1310" t="s">
        <v>443</v>
      </c>
      <c r="J40" s="1310" t="s">
        <v>444</v>
      </c>
      <c r="K40" s="1310" t="s">
        <v>445</v>
      </c>
      <c r="L40" s="1310" t="s">
        <v>420</v>
      </c>
      <c r="Q40" s="291"/>
      <c r="R40" s="376"/>
      <c r="S40" s="2273"/>
      <c r="T40" s="2209"/>
      <c r="U40" s="302"/>
      <c r="V40" s="1950" t="s">
        <v>482</v>
      </c>
      <c r="W40" s="1950" t="s">
        <v>483</v>
      </c>
      <c r="X40" s="1938" t="s">
        <v>448</v>
      </c>
      <c r="Y40" s="2270" t="s">
        <v>449</v>
      </c>
      <c r="Z40" s="2320"/>
      <c r="AA40" s="2209"/>
      <c r="AB40" s="2208"/>
      <c r="AC40" s="2208"/>
      <c r="AD40" s="1968" t="s">
        <v>482</v>
      </c>
      <c r="AE40" s="1959" t="s">
        <v>483</v>
      </c>
      <c r="AF40" s="1938" t="s">
        <v>448</v>
      </c>
      <c r="AG40" s="2270" t="s">
        <v>449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211</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211</v>
      </c>
      <c r="B43" s="1267" t="s">
        <v>212</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402</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403</v>
      </c>
      <c r="AM43" s="1624"/>
      <c r="AN43" s="1624" t="str">
        <f>IF(T43="","",T43)</f>
        <v>Территория действия тарифа</v>
      </c>
      <c r="AO43" s="1624"/>
      <c r="AP43" s="1624"/>
      <c r="AQ43" s="1631">
        <v>21</v>
      </c>
    </row>
    <row customHeight="1" ht="24">
      <c r="A44" s="1267" t="s">
        <v>211</v>
      </c>
      <c r="B44" s="1267" t="s">
        <v>212</v>
      </c>
      <c r="C44" s="1267" t="s">
        <v>213</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404</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405</v>
      </c>
      <c r="AM44" s="1624"/>
      <c r="AN44" s="1624" t="str">
        <f>IF(T44="","",T44)</f>
        <v>Наименование системы теплоснабжения </v>
      </c>
      <c r="AO44" s="1624"/>
      <c r="AP44" s="1624"/>
      <c r="AQ44" s="1631">
        <v>23</v>
      </c>
    </row>
    <row customHeight="1" ht="22.049999999999997">
      <c r="A45" s="1267" t="s">
        <v>211</v>
      </c>
      <c r="B45" s="1267" t="s">
        <v>212</v>
      </c>
      <c r="C45" s="1267" t="s">
        <v>213</v>
      </c>
      <c r="D45" s="1267" t="s">
        <v>214</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406</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407</v>
      </c>
      <c r="AM45" s="1624"/>
      <c r="AN45" s="1624" t="str">
        <f>IF(T45="","",T45)</f>
        <v>Источник тепловой энергии  </v>
      </c>
      <c r="AO45" s="1624"/>
      <c r="AP45" s="1624"/>
      <c r="AQ45" s="1631">
        <v>21</v>
      </c>
    </row>
    <row s="1642" customFormat="1" customHeight="1" ht="0">
      <c r="A46" s="1375" t="s">
        <v>211</v>
      </c>
      <c r="B46" s="1375" t="s">
        <v>212</v>
      </c>
      <c r="C46" s="1375" t="s">
        <v>213</v>
      </c>
      <c r="D46" s="1375" t="s">
        <v>214</v>
      </c>
      <c r="E46" s="2290"/>
      <c r="F46" s="2290"/>
      <c r="G46" s="2290"/>
      <c r="H46" s="2290"/>
      <c r="I46" s="2127" t="str">
        <f>S45&amp;".1"</f>
        <v>....1</v>
      </c>
      <c r="J46" s="1375"/>
      <c r="K46" s="1375"/>
      <c r="L46" s="1381" t="s">
        <v>408</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211</v>
      </c>
      <c r="B47" s="1375" t="s">
        <v>212</v>
      </c>
      <c r="C47" s="1375" t="s">
        <v>213</v>
      </c>
      <c r="D47" s="1375" t="s">
        <v>214</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211</v>
      </c>
      <c r="B48" s="1267" t="s">
        <v>212</v>
      </c>
      <c r="C48" s="1267" t="s">
        <v>213</v>
      </c>
      <c r="D48" s="1267" t="s">
        <v>214</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67</v>
      </c>
      <c r="Z48" s="1955"/>
      <c r="AA48" s="1942" t="s">
        <v>67</v>
      </c>
      <c r="AB48" s="1964"/>
      <c r="AC48" s="1963" t="s">
        <v>28</v>
      </c>
      <c r="AD48" s="751"/>
      <c r="AE48" s="1257"/>
      <c r="AF48" s="1955"/>
      <c r="AG48" s="1942" t="s">
        <v>67</v>
      </c>
      <c r="AH48" s="1955"/>
      <c r="AI48" s="1942" t="s">
        <v>67</v>
      </c>
      <c r="AJ48" s="1348"/>
      <c r="AK48" s="2253" t="s">
        <v>484</v>
      </c>
      <c r="AL48" s="1636">
        <f>STRCHECKDATE(#REF!)</f>
      </c>
      <c r="AM48" s="1624"/>
      <c r="AN48" s="1624" t="str">
        <f>IF(T48="","",T48)</f>
        <v/>
      </c>
      <c r="AO48" s="1624"/>
      <c r="AP48" s="1624"/>
      <c r="AQ48" s="1631">
        <v>21</v>
      </c>
    </row>
    <row customHeight="1" ht="11.549999999999999">
      <c r="A49" s="1267" t="s">
        <v>211</v>
      </c>
      <c r="B49" s="1267" t="s">
        <v>212</v>
      </c>
      <c r="C49" s="1267" t="s">
        <v>213</v>
      </c>
      <c r="D49" s="1267" t="s">
        <v>214</v>
      </c>
      <c r="E49" s="2290"/>
      <c r="F49" s="2290"/>
      <c r="G49" s="2290"/>
      <c r="H49" s="2290"/>
      <c r="I49" s="2101"/>
      <c r="J49" s="2127"/>
      <c r="K49" s="1267"/>
      <c r="L49" s="1310"/>
      <c r="P49" s="2257"/>
      <c r="Q49" s="2257"/>
      <c r="R49" s="356"/>
      <c r="S49" s="1278"/>
      <c r="T49" s="287" t="s">
        <v>472</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211</v>
      </c>
      <c r="B50" s="1375" t="s">
        <v>212</v>
      </c>
      <c r="C50" s="1375" t="s">
        <v>213</v>
      </c>
      <c r="D50" s="1375" t="s">
        <v>214</v>
      </c>
      <c r="E50" s="2290"/>
      <c r="F50" s="2290"/>
      <c r="G50" s="2290"/>
      <c r="H50" s="2290"/>
      <c r="I50" s="2127"/>
      <c r="J50" s="1375"/>
      <c r="K50" s="1375"/>
      <c r="L50" s="1381"/>
      <c r="M50" s="1246"/>
      <c r="N50" s="1246"/>
      <c r="O50" s="1246"/>
      <c r="P50" s="2257"/>
      <c r="Q50" s="1954"/>
      <c r="R50" s="356"/>
      <c r="S50" s="1386"/>
      <c r="T50" s="1387" t="s">
        <v>417</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211</v>
      </c>
      <c r="B51" s="1375" t="s">
        <v>212</v>
      </c>
      <c r="C51" s="1375" t="s">
        <v>213</v>
      </c>
      <c r="D51" s="1375" t="s">
        <v>214</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211</v>
      </c>
      <c r="B52" s="1375" t="s">
        <v>212</v>
      </c>
      <c r="C52" s="1375" t="s">
        <v>213</v>
      </c>
      <c r="D52" s="1374"/>
      <c r="E52" s="2290"/>
      <c r="F52" s="2290"/>
      <c r="G52" s="2289"/>
      <c r="H52" s="1374"/>
      <c r="I52" s="1374"/>
      <c r="J52" s="1374"/>
      <c r="K52" s="1374"/>
      <c r="L52" s="1377"/>
      <c r="M52" s="1378"/>
      <c r="N52" s="1378"/>
      <c r="O52" s="351"/>
      <c r="P52" s="1316"/>
      <c r="Q52" s="1317"/>
      <c r="R52" s="1316"/>
      <c r="S52" s="1322"/>
      <c r="T52" s="1325" t="s">
        <v>175</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211</v>
      </c>
      <c r="B53" s="1375" t="s">
        <v>212</v>
      </c>
      <c r="C53" s="1374"/>
      <c r="D53" s="1374"/>
      <c r="E53" s="2290"/>
      <c r="F53" s="2289"/>
      <c r="G53" s="1374"/>
      <c r="H53" s="1374"/>
      <c r="I53" s="1374"/>
      <c r="J53" s="1374"/>
      <c r="K53" s="1374"/>
      <c r="L53" s="1377"/>
      <c r="M53" s="1379"/>
      <c r="N53" s="1379"/>
      <c r="O53" s="35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211</v>
      </c>
      <c r="B54" s="1375"/>
      <c r="C54" s="1375"/>
      <c r="D54" s="1375"/>
      <c r="E54" s="2290"/>
      <c r="F54" s="1375"/>
      <c r="G54" s="1375"/>
      <c r="H54" s="1375"/>
      <c r="I54" s="1375"/>
      <c r="J54" s="1375"/>
      <c r="K54" s="1375"/>
      <c r="L54" s="1381"/>
      <c r="M54" s="1379"/>
      <c r="N54" s="1379"/>
      <c r="O54" s="351"/>
      <c r="P54" s="380"/>
      <c r="Q54" s="1344"/>
      <c r="R54" s="380"/>
      <c r="S54" s="1322"/>
      <c r="T54" s="1325" t="s">
        <v>177</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211</v>
      </c>
      <c r="B55" s="1375"/>
      <c r="C55" s="1375"/>
      <c r="D55" s="1375"/>
      <c r="E55" s="2289"/>
      <c r="F55" s="1375"/>
      <c r="G55" s="1375"/>
      <c r="H55" s="1375"/>
      <c r="I55" s="1375"/>
      <c r="J55" s="1375"/>
      <c r="K55" s="1375"/>
      <c r="L55" s="1381"/>
      <c r="M55" s="1379"/>
      <c r="N55" s="1379"/>
      <c r="O55" s="351"/>
      <c r="P55" s="380"/>
      <c r="Q55" s="1344"/>
      <c r="R55" s="380"/>
      <c r="S55" s="1322"/>
      <c r="T55" s="1325" t="s">
        <v>177</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DF467-1DCB-245B-2F3F-0.3E7CC42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402</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403</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486</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407</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408</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67</v>
      </c>
      <c r="AB8" s="1734"/>
      <c r="AC8" s="1459" t="s">
        <v>67</v>
      </c>
      <c r="AD8" s="2185" t="s">
        <v>67</v>
      </c>
      <c r="AE8" s="2326"/>
      <c r="AF8" s="2205">
        <v>1</v>
      </c>
      <c r="AG8" s="2363"/>
      <c r="AH8" s="2107" t="s">
        <v>67</v>
      </c>
      <c r="AI8" s="2326"/>
      <c r="AJ8" s="2205">
        <v>1</v>
      </c>
      <c r="AK8" s="2327" t="s">
        <v>28</v>
      </c>
      <c r="AL8" s="2107" t="s">
        <v>67</v>
      </c>
      <c r="AM8" s="2192"/>
      <c r="AN8" s="2205">
        <v>1</v>
      </c>
      <c r="AO8" s="2357"/>
      <c r="AP8" s="2358" t="s">
        <v>67</v>
      </c>
      <c r="AQ8" s="311"/>
      <c r="AR8" s="1463">
        <v>1</v>
      </c>
      <c r="AS8" s="1466" t="s">
        <v>28</v>
      </c>
      <c r="AT8" s="751"/>
      <c r="AU8" s="1257"/>
      <c r="AV8" s="751"/>
      <c r="AW8" s="1257"/>
      <c r="AX8" s="1734"/>
      <c r="AY8" s="1459" t="s">
        <v>67</v>
      </c>
      <c r="AZ8" s="1734"/>
      <c r="BA8" s="1459" t="s">
        <v>67</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472</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67</v>
      </c>
      <c r="AZ20" s="1736"/>
      <c r="BA20" s="1460" t="s">
        <v>67</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473</v>
      </c>
      <c r="AH24" s="1507" t="s">
        <v>473</v>
      </c>
      <c r="AK24" s="1507" t="s">
        <v>510</v>
      </c>
      <c r="AL24" s="1507" t="s">
        <v>473</v>
      </c>
      <c r="AP24" s="1507" t="s">
        <v>473</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исх-24968</v>
      </c>
      <c r="W33" s="2251"/>
      <c r="X33" s="2251"/>
      <c r="Y33" s="2251"/>
      <c r="Z33" s="2251"/>
      <c r="AA33" s="2251"/>
      <c r="AB33" s="2251"/>
      <c r="AC33" s="326"/>
      <c r="AD33" s="2251" t="str">
        <f>IF(TITLE_NUMBER_PR_CHANGE="",IF(TITLE_NUMBER_PR="","",TITLE_NUMBER_PR),TITLE_NUMBER_PR_CHANGE)</f>
        <v>исх-24968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исх-24968</v>
      </c>
      <c r="W37" s="2251"/>
      <c r="X37" s="2251"/>
      <c r="Y37" s="2251"/>
      <c r="Z37" s="2251"/>
      <c r="AA37" s="2251"/>
      <c r="AB37" s="2251"/>
      <c r="AC37" s="326"/>
      <c r="AD37" s="2251" t="str">
        <f>IF(TITLE_NUMBER_PR_CHANGE="",IF(TITLE_NUMBER_PR="","",TITLE_NUMBER_PR),TITLE_NUMBER_PR_CHANGE)</f>
        <v>исх-24968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305</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306</v>
      </c>
      <c r="BI40" s="1155">
        <v>14</v>
      </c>
    </row>
    <row customHeight="1" ht="14.699999999999998">
      <c r="Q41" s="291"/>
      <c r="R41" s="376"/>
      <c r="S41" s="2273" t="s">
        <v>89</v>
      </c>
      <c r="T41" s="2209" t="s">
        <v>511</v>
      </c>
      <c r="U41" s="301"/>
      <c r="V41" s="2274" t="s">
        <v>431</v>
      </c>
      <c r="W41" s="2275"/>
      <c r="X41" s="2275"/>
      <c r="Y41" s="2275"/>
      <c r="Z41" s="2275"/>
      <c r="AA41" s="2275"/>
      <c r="AB41" s="2276"/>
      <c r="AC41" s="2277" t="s">
        <v>432</v>
      </c>
      <c r="AD41" s="2328" t="s">
        <v>512</v>
      </c>
      <c r="AE41" s="2291"/>
      <c r="AF41" s="2291"/>
      <c r="AG41" s="2329"/>
      <c r="AH41" s="2328" t="s">
        <v>513</v>
      </c>
      <c r="AI41" s="2291"/>
      <c r="AJ41" s="2291"/>
      <c r="AK41" s="2329"/>
      <c r="AL41" s="2328" t="s">
        <v>514</v>
      </c>
      <c r="AM41" s="2291"/>
      <c r="AN41" s="2291"/>
      <c r="AO41" s="2329"/>
      <c r="AP41" s="2328" t="s">
        <v>515</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516</v>
      </c>
      <c r="AU42" s="2193"/>
      <c r="AV42" s="2192" t="s">
        <v>517</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439</v>
      </c>
      <c r="F44" s="1364" t="s">
        <v>440</v>
      </c>
      <c r="G44" s="1364" t="s">
        <v>441</v>
      </c>
      <c r="H44" s="1364" t="s">
        <v>442</v>
      </c>
      <c r="I44" s="1364" t="s">
        <v>443</v>
      </c>
      <c r="J44" s="1364" t="s">
        <v>444</v>
      </c>
      <c r="K44" s="1364" t="s">
        <v>445</v>
      </c>
      <c r="L44" s="1364" t="s">
        <v>420</v>
      </c>
      <c r="Q44" s="291"/>
      <c r="R44" s="376"/>
      <c r="S44" s="2273"/>
      <c r="T44" s="2209"/>
      <c r="U44" s="302"/>
      <c r="V44" s="1448" t="s">
        <v>482</v>
      </c>
      <c r="W44" s="1448" t="s">
        <v>483</v>
      </c>
      <c r="X44" s="1448" t="s">
        <v>482</v>
      </c>
      <c r="Y44" s="1448" t="s">
        <v>483</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482</v>
      </c>
      <c r="AU44" s="1448" t="s">
        <v>483</v>
      </c>
      <c r="AV44" s="1448" t="s">
        <v>482</v>
      </c>
      <c r="AW44" s="1448" t="s">
        <v>483</v>
      </c>
      <c r="AX44" s="1455"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251</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251</v>
      </c>
      <c r="B47" s="1363" t="s">
        <v>252</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402</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403</v>
      </c>
      <c r="BE47" s="500"/>
      <c r="BF47" s="500" t="str">
        <f>IF(T47="","",T47)</f>
        <v>Территория действия тарифа</v>
      </c>
      <c r="BG47" s="500"/>
      <c r="BH47" s="500"/>
      <c r="BI47" s="1155">
        <v>21</v>
      </c>
    </row>
    <row customHeight="1" ht="43.050000000000004">
      <c r="A48" s="1363" t="s">
        <v>251</v>
      </c>
      <c r="B48" s="1363" t="s">
        <v>252</v>
      </c>
      <c r="C48" s="1363" t="s">
        <v>253</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486</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251</v>
      </c>
      <c r="B49" s="1343" t="s">
        <v>252</v>
      </c>
      <c r="C49" s="1343" t="s">
        <v>253</v>
      </c>
      <c r="D49" s="1343" t="s">
        <v>519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407</v>
      </c>
      <c r="BE49" s="500"/>
      <c r="BF49" s="500" t="str">
        <f>IF(T49="","",T49)</f>
        <v/>
      </c>
      <c r="BG49" s="500"/>
      <c r="BH49" s="500"/>
      <c r="BI49" s="511">
        <v>0</v>
      </c>
    </row>
    <row s="1642" customFormat="1" customHeight="1" ht="0">
      <c r="A50" s="1343" t="s">
        <v>251</v>
      </c>
      <c r="B50" s="1343" t="s">
        <v>252</v>
      </c>
      <c r="C50" s="1343" t="s">
        <v>253</v>
      </c>
      <c r="D50" s="1343" t="s">
        <v>519</v>
      </c>
      <c r="E50" s="2259"/>
      <c r="F50" s="2259"/>
      <c r="G50" s="2259"/>
      <c r="H50" s="2259"/>
      <c r="I50" s="2256" t="str">
        <f>S49&amp;".1"</f>
        <v>.1</v>
      </c>
      <c r="J50" s="1343"/>
      <c r="K50" s="1343"/>
      <c r="L50" s="1346" t="s">
        <v>408</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251</v>
      </c>
      <c r="B51" s="1343" t="s">
        <v>252</v>
      </c>
      <c r="C51" s="1343" t="s">
        <v>253</v>
      </c>
      <c r="D51" s="1343" t="s">
        <v>519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251</v>
      </c>
      <c r="B52" s="1363" t="s">
        <v>252</v>
      </c>
      <c r="C52" s="1363" t="s">
        <v>253</v>
      </c>
      <c r="D52" s="1363" t="s">
        <v>519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67</v>
      </c>
      <c r="AB52" s="1734"/>
      <c r="AC52" s="145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63">
        <v>1</v>
      </c>
      <c r="AS52" s="1466" t="s">
        <v>28</v>
      </c>
      <c r="AT52" s="751"/>
      <c r="AU52" s="1257"/>
      <c r="AV52" s="751"/>
      <c r="AW52" s="1257"/>
      <c r="AX52" s="1734"/>
      <c r="AY52" s="1459" t="s">
        <v>67</v>
      </c>
      <c r="AZ52" s="1734"/>
      <c r="BA52" s="1459" t="s">
        <v>67</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251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251</v>
      </c>
      <c r="B56" s="1363" t="s">
        <v>252</v>
      </c>
      <c r="C56" s="1363" t="s">
        <v>253</v>
      </c>
      <c r="D56" s="1363" t="s">
        <v>519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251</v>
      </c>
      <c r="B57" s="1363" t="s">
        <v>252</v>
      </c>
      <c r="C57" s="1363" t="s">
        <v>253</v>
      </c>
      <c r="D57" s="1363" t="s">
        <v>519</v>
      </c>
      <c r="E57" s="2259"/>
      <c r="F57" s="2259"/>
      <c r="G57" s="2259"/>
      <c r="H57" s="2259"/>
      <c r="I57" s="2286"/>
      <c r="J57" s="2256"/>
      <c r="K57" s="1363"/>
      <c r="L57" s="1364"/>
      <c r="P57" s="2257"/>
      <c r="Q57" s="2257"/>
      <c r="R57" s="356"/>
      <c r="S57" s="1278"/>
      <c r="T57" s="287" t="s">
        <v>472</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251</v>
      </c>
      <c r="B58" s="1343" t="s">
        <v>252</v>
      </c>
      <c r="C58" s="1343" t="s">
        <v>253</v>
      </c>
      <c r="D58" s="1343" t="s">
        <v>519</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251</v>
      </c>
      <c r="B59" s="1343" t="s">
        <v>252</v>
      </c>
      <c r="C59" s="1343" t="s">
        <v>253</v>
      </c>
      <c r="D59" s="1343" t="s">
        <v>519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251</v>
      </c>
      <c r="B60" s="1343" t="s">
        <v>252</v>
      </c>
      <c r="C60" s="1343" t="s">
        <v>253</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251</v>
      </c>
      <c r="B61" s="1343" t="s">
        <v>252</v>
      </c>
      <c r="C61" s="1314"/>
      <c r="D61" s="1314"/>
      <c r="E61" s="2259"/>
      <c r="F61" s="2258"/>
      <c r="G61" s="1314"/>
      <c r="H61" s="1314"/>
      <c r="I61" s="1314"/>
      <c r="J61" s="1314"/>
      <c r="K61" s="1314"/>
      <c r="L61" s="1464"/>
      <c r="M61" s="1321"/>
      <c r="N61" s="1321"/>
      <c r="P61" s="1316"/>
      <c r="Q61" s="1317"/>
      <c r="R61" s="1316"/>
      <c r="S61" s="1322"/>
      <c r="T61" s="1325" t="s">
        <v>176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251</v>
      </c>
      <c r="B62" s="1343"/>
      <c r="C62" s="1343"/>
      <c r="D62" s="1343"/>
      <c r="E62" s="2258"/>
      <c r="F62" s="1343"/>
      <c r="G62" s="1343"/>
      <c r="H62" s="1343"/>
      <c r="I62" s="1343"/>
      <c r="J62" s="1343"/>
      <c r="K62" s="1343"/>
      <c r="L62" s="1346"/>
      <c r="M62" s="1321"/>
      <c r="N62" s="1321"/>
      <c r="O62" s="518"/>
      <c r="P62" s="380"/>
      <c r="Q62" s="1344"/>
      <c r="R62" s="380"/>
      <c r="S62" s="1322"/>
      <c r="T62" s="1325" t="s">
        <v>177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A04EA-DF27-76E1-200F-0.6D99C7C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521</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326"/>
      <c r="AC29" s="2251" t="str">
        <f>IF(TITLE_NUMBER_PR_CHANGE="",IF(TITLE_NUMBER_PR="","",TITLE_NUMBER_PR),TITLE_NUMBER_PR_CHANGE)</f>
        <v>исх-24968</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326"/>
      <c r="AC33" s="2251" t="str">
        <f>IF(TITLE_NUMBER_PR_CHANGE="",IF(TITLE_NUMBER_PR="","",TITLE_NUMBER_PR),TITLE_NUMBER_PR_CHANGE)</f>
        <v>исх-24968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493</v>
      </c>
      <c r="W38" s="2262" t="s">
        <v>437</v>
      </c>
      <c r="X38" s="2263"/>
      <c r="Y38" s="2262" t="s">
        <v>438</v>
      </c>
      <c r="Z38" s="2269"/>
      <c r="AA38" s="2263"/>
      <c r="AB38" s="2278"/>
      <c r="AC38" s="1483" t="s">
        <v>493</v>
      </c>
      <c r="AD38" s="2262" t="s">
        <v>437</v>
      </c>
      <c r="AE38" s="2263"/>
      <c r="AF38" s="2262" t="s">
        <v>438</v>
      </c>
      <c r="AG38" s="2269"/>
      <c r="AH38" s="2263"/>
      <c r="AI38" s="2278"/>
      <c r="AJ38" s="2281"/>
      <c r="AK38" s="2127"/>
      <c r="AQ38" s="1155">
        <v>34</v>
      </c>
    </row>
    <row customHeight="1" ht="90.3">
      <c r="A39" s="1370"/>
      <c r="B39" s="1370" t="s">
        <v>136</v>
      </c>
      <c r="C39" s="1370" t="s">
        <v>137</v>
      </c>
      <c r="D39" s="1370" t="s">
        <v>138</v>
      </c>
      <c r="E39" s="1364" t="s">
        <v>439</v>
      </c>
      <c r="F39" s="1364" t="s">
        <v>440</v>
      </c>
      <c r="G39" s="1364" t="s">
        <v>441</v>
      </c>
      <c r="H39" s="1364"/>
      <c r="I39" s="1364" t="s">
        <v>494</v>
      </c>
      <c r="J39" s="1364" t="s">
        <v>444</v>
      </c>
      <c r="K39" s="1364" t="s">
        <v>495</v>
      </c>
      <c r="L39" s="1364" t="s">
        <v>420</v>
      </c>
      <c r="Q39" s="376"/>
      <c r="R39" s="376"/>
      <c r="S39" s="2273"/>
      <c r="T39" s="2209"/>
      <c r="U39" s="302"/>
      <c r="V39" s="1483" t="s">
        <v>522</v>
      </c>
      <c r="W39" s="1222" t="s">
        <v>523</v>
      </c>
      <c r="X39" s="1222" t="s">
        <v>498</v>
      </c>
      <c r="Y39" s="1489" t="s">
        <v>448</v>
      </c>
      <c r="Z39" s="2270" t="s">
        <v>449</v>
      </c>
      <c r="AA39" s="2271"/>
      <c r="AB39" s="2279"/>
      <c r="AC39" s="1483" t="s">
        <v>522</v>
      </c>
      <c r="AD39" s="1222" t="s">
        <v>523</v>
      </c>
      <c r="AE39" s="1222" t="s">
        <v>498</v>
      </c>
      <c r="AF39" s="1489" t="s">
        <v>448</v>
      </c>
      <c r="AG39" s="2270" t="s">
        <v>449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521</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524</v>
      </c>
      <c r="E44" s="2259"/>
      <c r="F44" s="2259"/>
      <c r="G44" s="2259"/>
      <c r="H44" s="2259"/>
      <c r="I44" s="2256" t="str">
        <f>S43&amp;".1"</f>
        <v>...1</v>
      </c>
      <c r="J44" s="1363"/>
      <c r="K44" s="1363"/>
      <c r="L44" s="1364"/>
      <c r="P44" s="2257">
        <v>1</v>
      </c>
      <c r="Q44" s="1481"/>
      <c r="R44" s="356"/>
      <c r="S44" s="1493"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524</v>
      </c>
      <c r="E45" s="2259"/>
      <c r="F45" s="2259"/>
      <c r="G45" s="2259"/>
      <c r="H45" s="2259"/>
      <c r="I45" s="2286"/>
      <c r="J45" s="2256" t="str">
        <f>I44&amp;".1"</f>
        <v>...1.1</v>
      </c>
      <c r="K45" s="1363"/>
      <c r="L45" s="1364" t="s">
        <v>411</v>
      </c>
      <c r="P45" s="2257"/>
      <c r="Q45" s="2257">
        <v>1</v>
      </c>
      <c r="R45" s="357"/>
      <c r="S45" s="1493" t="str">
        <f>$J45</f>
        <v>...1.1</v>
      </c>
      <c r="T45" s="286" t="s">
        <v>412</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271</v>
      </c>
      <c r="B46" s="1363" t="s">
        <v>272</v>
      </c>
      <c r="C46" s="1363" t="s">
        <v>273</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524</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524</v>
      </c>
      <c r="E49" s="2259"/>
      <c r="F49" s="2259"/>
      <c r="G49" s="2259"/>
      <c r="H49" s="2259"/>
      <c r="I49" s="2256"/>
      <c r="J49" s="1363"/>
      <c r="K49" s="1363"/>
      <c r="L49" s="1364"/>
      <c r="P49" s="2257"/>
      <c r="Q49" s="1481"/>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524</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176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177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6525F-05BF-B197-8EC5-0.1AFDFA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521</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326"/>
      <c r="AC29" s="2251" t="str">
        <f>IF(TITLE_NUMBER_PR_CHANGE="",IF(TITLE_NUMBER_PR="","",TITLE_NUMBER_PR),TITLE_NUMBER_PR_CHANGE)</f>
        <v>исх-24968</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326"/>
      <c r="AC33" s="2251" t="str">
        <f>IF(TITLE_NUMBER_PR_CHANGE="",IF(TITLE_NUMBER_PR="","",TITLE_NUMBER_PR),TITLE_NUMBER_PR_CHANGE)</f>
        <v>исх-24968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89</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493</v>
      </c>
      <c r="W38" s="2262" t="s">
        <v>437</v>
      </c>
      <c r="X38" s="2263"/>
      <c r="Y38" s="2262" t="s">
        <v>438</v>
      </c>
      <c r="Z38" s="2269"/>
      <c r="AA38" s="2263"/>
      <c r="AB38" s="2278"/>
      <c r="AC38" s="1483" t="s">
        <v>493</v>
      </c>
      <c r="AD38" s="2262" t="s">
        <v>437</v>
      </c>
      <c r="AE38" s="2263"/>
      <c r="AF38" s="2262" t="s">
        <v>438</v>
      </c>
      <c r="AG38" s="2269"/>
      <c r="AH38" s="2263"/>
      <c r="AI38" s="2278"/>
      <c r="AJ38" s="2281"/>
      <c r="AK38" s="2127"/>
      <c r="AQ38" s="1155">
        <v>34</v>
      </c>
    </row>
    <row customHeight="1" ht="90.3">
      <c r="A39" s="1370"/>
      <c r="B39" s="1370" t="s">
        <v>136</v>
      </c>
      <c r="C39" s="1370" t="s">
        <v>137</v>
      </c>
      <c r="D39" s="1370" t="s">
        <v>138</v>
      </c>
      <c r="E39" s="1364" t="s">
        <v>439</v>
      </c>
      <c r="F39" s="1364" t="s">
        <v>440</v>
      </c>
      <c r="G39" s="1364" t="s">
        <v>441</v>
      </c>
      <c r="H39" s="1364"/>
      <c r="I39" s="1364" t="s">
        <v>494</v>
      </c>
      <c r="J39" s="1364" t="s">
        <v>444</v>
      </c>
      <c r="K39" s="1364" t="s">
        <v>495</v>
      </c>
      <c r="L39" s="1364" t="s">
        <v>420</v>
      </c>
      <c r="Q39" s="376"/>
      <c r="R39" s="376"/>
      <c r="S39" s="2273"/>
      <c r="T39" s="2209"/>
      <c r="U39" s="302"/>
      <c r="V39" s="1483" t="s">
        <v>522</v>
      </c>
      <c r="W39" s="1222" t="s">
        <v>523</v>
      </c>
      <c r="X39" s="1222" t="s">
        <v>498</v>
      </c>
      <c r="Y39" s="1489" t="s">
        <v>448</v>
      </c>
      <c r="Z39" s="2270" t="s">
        <v>449</v>
      </c>
      <c r="AA39" s="2271"/>
      <c r="AB39" s="2279"/>
      <c r="AC39" s="1483" t="s">
        <v>522</v>
      </c>
      <c r="AD39" s="1222" t="s">
        <v>523</v>
      </c>
      <c r="AE39" s="1222" t="s">
        <v>498</v>
      </c>
      <c r="AF39" s="1489" t="s">
        <v>448</v>
      </c>
      <c r="AG39" s="2270" t="s">
        <v>449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276</v>
      </c>
      <c r="B42" s="1363" t="s">
        <v>277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276</v>
      </c>
      <c r="B43" s="1363" t="s">
        <v>277</v>
      </c>
      <c r="C43" s="1363" t="s">
        <v>278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521</v>
      </c>
      <c r="AM43" s="500"/>
      <c r="AN43" s="500" t="str">
        <f>IF(T43="","",T43)</f>
        <v>Наименование централизованной системы водоотведения</v>
      </c>
      <c r="AO43" s="500"/>
      <c r="AP43" s="500"/>
      <c r="AQ43" s="1155">
        <v>23</v>
      </c>
    </row>
    <row customHeight="1" ht="24">
      <c r="A44" s="1363" t="s">
        <v>276</v>
      </c>
      <c r="B44" s="1363" t="s">
        <v>277</v>
      </c>
      <c r="C44" s="1363" t="s">
        <v>278</v>
      </c>
      <c r="D44" s="1363" t="s">
        <v>525</v>
      </c>
      <c r="E44" s="2259"/>
      <c r="F44" s="2259"/>
      <c r="G44" s="2259"/>
      <c r="H44" s="2259"/>
      <c r="I44" s="2256" t="str">
        <f>S43&amp;".1"</f>
        <v>...1</v>
      </c>
      <c r="J44" s="1363"/>
      <c r="K44" s="1363"/>
      <c r="L44" s="1364"/>
      <c r="P44" s="2257">
        <v>1</v>
      </c>
      <c r="Q44" s="1481"/>
      <c r="R44" s="356"/>
      <c r="S44" s="1493"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276</v>
      </c>
      <c r="B45" s="1363" t="s">
        <v>277</v>
      </c>
      <c r="C45" s="1363" t="s">
        <v>278</v>
      </c>
      <c r="D45" s="1363" t="s">
        <v>525</v>
      </c>
      <c r="E45" s="2259"/>
      <c r="F45" s="2259"/>
      <c r="G45" s="2259"/>
      <c r="H45" s="2259"/>
      <c r="I45" s="2286"/>
      <c r="J45" s="2256" t="str">
        <f>I44&amp;".1"</f>
        <v>...1.1</v>
      </c>
      <c r="K45" s="1363"/>
      <c r="L45" s="1364" t="s">
        <v>411</v>
      </c>
      <c r="P45" s="2257"/>
      <c r="Q45" s="2257">
        <v>1</v>
      </c>
      <c r="R45" s="357"/>
      <c r="S45" s="1493" t="str">
        <f>$J45</f>
        <v>...1.1</v>
      </c>
      <c r="T45" s="286" t="s">
        <v>412</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276</v>
      </c>
      <c r="B46" s="1363" t="s">
        <v>277</v>
      </c>
      <c r="C46" s="1363" t="s">
        <v>278</v>
      </c>
      <c r="D46" s="1363" t="s">
        <v>525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276</v>
      </c>
      <c r="B47" s="1363" t="s">
        <v>277</v>
      </c>
      <c r="C47" s="1363" t="s">
        <v>278</v>
      </c>
      <c r="D47" s="1363" t="s">
        <v>525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276</v>
      </c>
      <c r="B48" s="1363" t="s">
        <v>277</v>
      </c>
      <c r="C48" s="1363" t="s">
        <v>278</v>
      </c>
      <c r="D48" s="1363" t="s">
        <v>525</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276</v>
      </c>
      <c r="B49" s="1363" t="s">
        <v>277</v>
      </c>
      <c r="C49" s="1363" t="s">
        <v>278</v>
      </c>
      <c r="D49" s="1363" t="s">
        <v>525</v>
      </c>
      <c r="E49" s="2259"/>
      <c r="F49" s="2259"/>
      <c r="G49" s="2259"/>
      <c r="H49" s="2259"/>
      <c r="I49" s="2256"/>
      <c r="J49" s="1363"/>
      <c r="K49" s="1363"/>
      <c r="L49" s="1364"/>
      <c r="P49" s="2257"/>
      <c r="Q49" s="1481"/>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276</v>
      </c>
      <c r="B50" s="1363" t="s">
        <v>277</v>
      </c>
      <c r="C50" s="1363" t="s">
        <v>278</v>
      </c>
      <c r="D50" s="1363" t="s">
        <v>525</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276</v>
      </c>
      <c r="B51" s="1343" t="s">
        <v>277</v>
      </c>
      <c r="C51" s="1314"/>
      <c r="D51" s="1314"/>
      <c r="E51" s="2259"/>
      <c r="F51" s="2258"/>
      <c r="G51" s="1314"/>
      <c r="H51" s="1314"/>
      <c r="I51" s="1314"/>
      <c r="J51" s="1314"/>
      <c r="K51" s="1314"/>
      <c r="L51" s="1494"/>
      <c r="M51" s="1321"/>
      <c r="N51" s="1321"/>
      <c r="P51" s="1316"/>
      <c r="Q51" s="1317"/>
      <c r="R51" s="1316"/>
      <c r="S51" s="1322"/>
      <c r="T51" s="1325" t="s">
        <v>176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276</v>
      </c>
      <c r="B52" s="1343"/>
      <c r="C52" s="1343"/>
      <c r="D52" s="1343"/>
      <c r="E52" s="2258"/>
      <c r="F52" s="1343"/>
      <c r="G52" s="1343"/>
      <c r="H52" s="1343"/>
      <c r="I52" s="1343"/>
      <c r="J52" s="1343"/>
      <c r="K52" s="1343"/>
      <c r="L52" s="1346"/>
      <c r="M52" s="1321"/>
      <c r="N52" s="1321"/>
      <c r="O52" s="518"/>
      <c r="P52" s="380"/>
      <c r="Q52" s="1344"/>
      <c r="R52" s="380"/>
      <c r="S52" s="1322"/>
      <c r="T52" s="1325" t="s">
        <v>177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004183-82F8-BA11-8A27-0.A61FB82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402</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403</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521</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407</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408</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472</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473</v>
      </c>
      <c r="AH24" s="1507" t="s">
        <v>473</v>
      </c>
      <c r="AK24" s="1507" t="s">
        <v>510</v>
      </c>
      <c r="AL24" s="1507" t="s">
        <v>473</v>
      </c>
      <c r="AP24" s="1507" t="s">
        <v>473</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исх-24968</v>
      </c>
      <c r="W33" s="2251"/>
      <c r="X33" s="2251"/>
      <c r="Y33" s="2251"/>
      <c r="Z33" s="2251"/>
      <c r="AA33" s="2251"/>
      <c r="AB33" s="2251"/>
      <c r="AC33" s="326"/>
      <c r="AD33" s="2251" t="str">
        <f>IF(TITLE_NUMBER_PR_CHANGE="",IF(TITLE_NUMBER_PR="","",TITLE_NUMBER_PR),TITLE_NUMBER_PR_CHANGE)</f>
        <v>исх-24968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исх-24968</v>
      </c>
      <c r="W37" s="2251"/>
      <c r="X37" s="2251"/>
      <c r="Y37" s="2251"/>
      <c r="Z37" s="2251"/>
      <c r="AA37" s="2251"/>
      <c r="AB37" s="2251"/>
      <c r="AC37" s="326"/>
      <c r="AD37" s="2251" t="str">
        <f>IF(TITLE_NUMBER_PR_CHANGE="",IF(TITLE_NUMBER_PR="","",TITLE_NUMBER_PR),TITLE_NUMBER_PR_CHANGE)</f>
        <v>исх-24968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305</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306</v>
      </c>
      <c r="BI40" s="1155">
        <v>14</v>
      </c>
    </row>
    <row customHeight="1" ht="14.699999999999998">
      <c r="Q41" s="291"/>
      <c r="R41" s="376"/>
      <c r="S41" s="2273" t="s">
        <v>89</v>
      </c>
      <c r="T41" s="2209" t="s">
        <v>511</v>
      </c>
      <c r="U41" s="301"/>
      <c r="V41" s="2274" t="s">
        <v>431</v>
      </c>
      <c r="W41" s="2275"/>
      <c r="X41" s="2275"/>
      <c r="Y41" s="2275"/>
      <c r="Z41" s="2275"/>
      <c r="AA41" s="2275"/>
      <c r="AB41" s="2276"/>
      <c r="AC41" s="2277" t="s">
        <v>432</v>
      </c>
      <c r="AD41" s="2328" t="s">
        <v>528</v>
      </c>
      <c r="AE41" s="2291"/>
      <c r="AF41" s="2291"/>
      <c r="AG41" s="2329"/>
      <c r="AH41" s="2328" t="s">
        <v>529</v>
      </c>
      <c r="AI41" s="2291"/>
      <c r="AJ41" s="2291"/>
      <c r="AK41" s="2329"/>
      <c r="AL41" s="2328" t="s">
        <v>530</v>
      </c>
      <c r="AM41" s="2291"/>
      <c r="AN41" s="2291"/>
      <c r="AO41" s="2329"/>
      <c r="AP41" s="2328" t="s">
        <v>515</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531</v>
      </c>
      <c r="AU42" s="2193"/>
      <c r="AV42" s="2192" t="s">
        <v>532</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439</v>
      </c>
      <c r="F44" s="1364" t="s">
        <v>440</v>
      </c>
      <c r="G44" s="1364" t="s">
        <v>441</v>
      </c>
      <c r="H44" s="1364" t="s">
        <v>442</v>
      </c>
      <c r="I44" s="1364" t="s">
        <v>443</v>
      </c>
      <c r="J44" s="1364" t="s">
        <v>444</v>
      </c>
      <c r="K44" s="1364" t="s">
        <v>445</v>
      </c>
      <c r="L44" s="1364" t="s">
        <v>420</v>
      </c>
      <c r="Q44" s="291"/>
      <c r="R44" s="376"/>
      <c r="S44" s="2273"/>
      <c r="T44" s="2209"/>
      <c r="U44" s="302"/>
      <c r="V44" s="1479" t="s">
        <v>482</v>
      </c>
      <c r="W44" s="1479" t="s">
        <v>483</v>
      </c>
      <c r="X44" s="1479" t="s">
        <v>482</v>
      </c>
      <c r="Y44" s="1479" t="s">
        <v>483</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482</v>
      </c>
      <c r="AU44" s="1479" t="s">
        <v>483</v>
      </c>
      <c r="AV44" s="1479" t="s">
        <v>482</v>
      </c>
      <c r="AW44" s="1479" t="s">
        <v>483</v>
      </c>
      <c r="AX44" s="1489"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281</v>
      </c>
      <c r="B47" s="1363" t="s">
        <v>282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402</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403</v>
      </c>
      <c r="BE47" s="500"/>
      <c r="BF47" s="500" t="str">
        <f>IF(T47="","",T47)</f>
        <v>Территория действия тарифа</v>
      </c>
      <c r="BG47" s="500"/>
      <c r="BH47" s="500"/>
      <c r="BI47" s="1155">
        <v>21</v>
      </c>
    </row>
    <row customHeight="1" ht="35.699999999999996">
      <c r="A48" s="1363" t="s">
        <v>281</v>
      </c>
      <c r="B48" s="1363" t="s">
        <v>282</v>
      </c>
      <c r="C48" s="1363" t="s">
        <v>283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521</v>
      </c>
      <c r="BE48" s="500"/>
      <c r="BF48" s="500" t="str">
        <f>IF(T48="","",T48)</f>
        <v>Наименование централизованной системы водоотведения</v>
      </c>
      <c r="BG48" s="500"/>
      <c r="BH48" s="500"/>
      <c r="BI48" s="1155">
        <v>34</v>
      </c>
    </row>
    <row s="1642" customFormat="1" customHeight="1" ht="0">
      <c r="A49" s="1343" t="s">
        <v>281</v>
      </c>
      <c r="B49" s="1343" t="s">
        <v>282</v>
      </c>
      <c r="C49" s="1343" t="s">
        <v>283</v>
      </c>
      <c r="D49" s="1343" t="s">
        <v>533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407</v>
      </c>
      <c r="BE49" s="500"/>
      <c r="BF49" s="500" t="str">
        <f>IF(T49="","",T49)</f>
        <v/>
      </c>
      <c r="BG49" s="500"/>
      <c r="BH49" s="500"/>
      <c r="BI49" s="511">
        <v>0</v>
      </c>
    </row>
    <row s="1642" customFormat="1" customHeight="1" ht="0">
      <c r="A50" s="1343" t="s">
        <v>281</v>
      </c>
      <c r="B50" s="1343" t="s">
        <v>282</v>
      </c>
      <c r="C50" s="1343" t="s">
        <v>283</v>
      </c>
      <c r="D50" s="1343" t="s">
        <v>533</v>
      </c>
      <c r="E50" s="2259"/>
      <c r="F50" s="2259"/>
      <c r="G50" s="2259"/>
      <c r="H50" s="2259"/>
      <c r="I50" s="2256" t="str">
        <f>S49&amp;".1"</f>
        <v>.1</v>
      </c>
      <c r="J50" s="1343"/>
      <c r="K50" s="1343"/>
      <c r="L50" s="1346" t="s">
        <v>408</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281</v>
      </c>
      <c r="B51" s="1343" t="s">
        <v>282</v>
      </c>
      <c r="C51" s="1343" t="s">
        <v>283</v>
      </c>
      <c r="D51" s="1343" t="s">
        <v>533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281</v>
      </c>
      <c r="B52" s="1363" t="s">
        <v>282</v>
      </c>
      <c r="C52" s="1363" t="s">
        <v>283</v>
      </c>
      <c r="D52" s="1363" t="s">
        <v>533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281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281</v>
      </c>
      <c r="B56" s="1363" t="s">
        <v>282</v>
      </c>
      <c r="C56" s="1363" t="s">
        <v>283</v>
      </c>
      <c r="D56" s="1363" t="s">
        <v>533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281</v>
      </c>
      <c r="B57" s="1363" t="s">
        <v>282</v>
      </c>
      <c r="C57" s="1363" t="s">
        <v>283</v>
      </c>
      <c r="D57" s="1363" t="s">
        <v>533</v>
      </c>
      <c r="E57" s="2259"/>
      <c r="F57" s="2259"/>
      <c r="G57" s="2259"/>
      <c r="H57" s="2259"/>
      <c r="I57" s="2286"/>
      <c r="J57" s="2256"/>
      <c r="K57" s="1363"/>
      <c r="L57" s="1364"/>
      <c r="P57" s="2257"/>
      <c r="Q57" s="2257"/>
      <c r="R57" s="356"/>
      <c r="S57" s="1278"/>
      <c r="T57" s="287" t="s">
        <v>472</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281</v>
      </c>
      <c r="B58" s="1343" t="s">
        <v>282</v>
      </c>
      <c r="C58" s="1343" t="s">
        <v>283</v>
      </c>
      <c r="D58" s="1343" t="s">
        <v>533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281</v>
      </c>
      <c r="B59" s="1343" t="s">
        <v>282</v>
      </c>
      <c r="C59" s="1343" t="s">
        <v>283</v>
      </c>
      <c r="D59" s="1343" t="s">
        <v>533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281</v>
      </c>
      <c r="B60" s="1343" t="s">
        <v>282</v>
      </c>
      <c r="C60" s="1343" t="s">
        <v>283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281</v>
      </c>
      <c r="B61" s="1343" t="s">
        <v>282</v>
      </c>
      <c r="C61" s="1314"/>
      <c r="D61" s="1314"/>
      <c r="E61" s="2259"/>
      <c r="F61" s="2258"/>
      <c r="G61" s="1314"/>
      <c r="H61" s="1314"/>
      <c r="I61" s="1314"/>
      <c r="J61" s="1314"/>
      <c r="K61" s="1314"/>
      <c r="L61" s="1494"/>
      <c r="M61" s="1321"/>
      <c r="N61" s="1321"/>
      <c r="P61" s="1316"/>
      <c r="Q61" s="1317"/>
      <c r="R61" s="1316"/>
      <c r="S61" s="1322"/>
      <c r="T61" s="1325" t="s">
        <v>176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281</v>
      </c>
      <c r="B62" s="1343"/>
      <c r="C62" s="1343"/>
      <c r="D62" s="1343"/>
      <c r="E62" s="2258"/>
      <c r="F62" s="1343"/>
      <c r="G62" s="1343"/>
      <c r="H62" s="1343"/>
      <c r="I62" s="1343"/>
      <c r="J62" s="1343"/>
      <c r="K62" s="1343"/>
      <c r="L62" s="1346"/>
      <c r="M62" s="1321"/>
      <c r="N62" s="1321"/>
      <c r="O62" s="518"/>
      <c r="P62" s="380"/>
      <c r="Q62" s="1344"/>
      <c r="R62" s="380"/>
      <c r="S62" s="1322"/>
      <c r="T62" s="1325" t="s">
        <v>177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3F9452-0EF7-9002-147E-0.2B9A6CA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403</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488</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489</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67</v>
      </c>
      <c r="AE7" s="2265"/>
      <c r="AF7" s="2107" t="s">
        <v>67</v>
      </c>
      <c r="AG7" s="751"/>
      <c r="AH7" s="751"/>
      <c r="AI7" s="751"/>
      <c r="AJ7" s="751"/>
      <c r="AK7" s="751"/>
      <c r="AL7" s="751"/>
      <c r="AM7" s="751"/>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491</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67</v>
      </c>
      <c r="AP15" s="2267"/>
      <c r="AQ15" s="2268" t="s">
        <v>67</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2264"/>
      <c r="AC28" s="2264"/>
      <c r="AD28" s="2264"/>
      <c r="AE28" s="2264"/>
      <c r="AF28" s="326"/>
      <c r="AG28" s="2264" t="str">
        <f>IF(TITLE_DATE_PR_CHANGE="",IF(TITLE_DATE_PR="","",TITLE_DATE_PR),TITLE_DATE_PR_CHANGE)</f>
        <v>46296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2251"/>
      <c r="AC29" s="2251"/>
      <c r="AD29" s="2251"/>
      <c r="AE29" s="2251"/>
      <c r="AF29" s="326"/>
      <c r="AG29" s="2251" t="str">
        <f>IF(TITLE_NUMBER_PR_CHANGE="",IF(TITLE_NUMBER_PR="","",TITLE_NUMBER_PR),TITLE_NUMBER_PR_CHANGE)</f>
        <v>исх-24968</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2264"/>
      <c r="AC32" s="2264"/>
      <c r="AD32" s="2264"/>
      <c r="AE32" s="2264"/>
      <c r="AF32" s="326"/>
      <c r="AG32" s="2264" t="str">
        <f>IF(TITLE_DATE_PR_CHANGE="",IF(TITLE_DATE_PR="","",TITLE_DATE_PR),TITLE_DATE_PR_CHANGE)</f>
        <v>46296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2251"/>
      <c r="AC33" s="2251"/>
      <c r="AD33" s="2251"/>
      <c r="AE33" s="2251"/>
      <c r="AF33" s="326"/>
      <c r="AG33" s="2251" t="str">
        <f>IF(TITLE_NUMBER_PR_CHANGE="",IF(TITLE_NUMBER_PR="","",TITLE_NUMBER_PR),TITLE_NUMBER_PR_CHANGE)</f>
        <v>исх-24968</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306</v>
      </c>
      <c r="AY36" s="1155">
        <v>14</v>
      </c>
    </row>
    <row customHeight="1" ht="14.699999999999998">
      <c r="Q37" s="376"/>
      <c r="R37" s="376"/>
      <c r="S37" s="2273" t="s">
        <v>89</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customHeight="1" ht="19.95">
      <c r="Q38" s="376"/>
      <c r="R38" s="376"/>
      <c r="S38" s="2273"/>
      <c r="T38" s="2209"/>
      <c r="U38" s="1031"/>
      <c r="V38" s="2366" t="s">
        <v>536</v>
      </c>
      <c r="W38" s="2365" t="s">
        <v>537</v>
      </c>
      <c r="X38" s="2365"/>
      <c r="Y38" s="2365"/>
      <c r="Z38" s="2365" t="s">
        <v>538</v>
      </c>
      <c r="AA38" s="2365"/>
      <c r="AB38" s="2365"/>
      <c r="AC38" s="2294" t="s">
        <v>438</v>
      </c>
      <c r="AD38" s="2313"/>
      <c r="AE38" s="2314"/>
      <c r="AF38" s="2278"/>
      <c r="AG38" s="2366" t="s">
        <v>536</v>
      </c>
      <c r="AH38" s="2365" t="s">
        <v>537</v>
      </c>
      <c r="AI38" s="2365"/>
      <c r="AJ38" s="2365"/>
      <c r="AK38" s="2365" t="s">
        <v>538</v>
      </c>
      <c r="AL38" s="2365"/>
      <c r="AM38" s="2365"/>
      <c r="AN38" s="2294" t="s">
        <v>438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439</v>
      </c>
      <c r="F40" s="1364" t="s">
        <v>440</v>
      </c>
      <c r="G40" s="1364" t="s">
        <v>441</v>
      </c>
      <c r="H40" s="1364"/>
      <c r="I40" s="1364" t="s">
        <v>494</v>
      </c>
      <c r="J40" s="1364" t="s">
        <v>444</v>
      </c>
      <c r="K40" s="1364" t="s">
        <v>495</v>
      </c>
      <c r="L40" s="1364" t="s">
        <v>420</v>
      </c>
      <c r="Q40" s="376"/>
      <c r="R40" s="376"/>
      <c r="S40" s="2273"/>
      <c r="T40" s="2209"/>
      <c r="U40" s="302"/>
      <c r="V40" s="2366"/>
      <c r="W40" s="2365"/>
      <c r="X40" s="1983" t="s">
        <v>542</v>
      </c>
      <c r="Y40" s="1983" t="s">
        <v>543</v>
      </c>
      <c r="Z40" s="2365"/>
      <c r="AA40" s="1983" t="s">
        <v>544</v>
      </c>
      <c r="AB40" s="1983" t="s">
        <v>545</v>
      </c>
      <c r="AC40" s="1489" t="s">
        <v>448</v>
      </c>
      <c r="AD40" s="2270" t="s">
        <v>449</v>
      </c>
      <c r="AE40" s="2271"/>
      <c r="AF40" s="2279"/>
      <c r="AG40" s="2366"/>
      <c r="AH40" s="2365"/>
      <c r="AI40" s="1983" t="s">
        <v>542</v>
      </c>
      <c r="AJ40" s="1983" t="s">
        <v>543</v>
      </c>
      <c r="AK40" s="2365"/>
      <c r="AL40" s="1983" t="s">
        <v>544</v>
      </c>
      <c r="AM40" s="1983" t="s">
        <v>545</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402</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403</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535</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546</v>
      </c>
      <c r="E45" s="2259"/>
      <c r="F45" s="2259"/>
      <c r="G45" s="2259"/>
      <c r="H45" s="2259"/>
      <c r="I45" s="2256" t="str">
        <f>S44&amp;".1"</f>
        <v>...1</v>
      </c>
      <c r="J45" s="1363"/>
      <c r="K45" s="1363"/>
      <c r="L45" s="1364"/>
      <c r="P45" s="2257">
        <v>1</v>
      </c>
      <c r="Q45" s="1481"/>
      <c r="R45" s="356"/>
      <c r="S45" s="1493" t="str">
        <f>$I45</f>
        <v>...1</v>
      </c>
      <c r="T45" s="285" t="s">
        <v>487</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488</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546</v>
      </c>
      <c r="E46" s="2259"/>
      <c r="F46" s="2259"/>
      <c r="G46" s="2259"/>
      <c r="H46" s="2259"/>
      <c r="I46" s="2286"/>
      <c r="J46" s="2256" t="str">
        <f>I45&amp;".1"</f>
        <v>...1.1</v>
      </c>
      <c r="K46" s="1363"/>
      <c r="L46" s="1364" t="s">
        <v>411</v>
      </c>
      <c r="P46" s="2257"/>
      <c r="Q46" s="2257">
        <v>1</v>
      </c>
      <c r="R46" s="357"/>
      <c r="S46" s="1493" t="str">
        <f>$J46</f>
        <v>...1.1</v>
      </c>
      <c r="T46" s="286" t="s">
        <v>412</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489</v>
      </c>
      <c r="AU46" s="500"/>
      <c r="AV46" s="500" t="str">
        <f>IF(T46="","",T46)</f>
        <v>Группа потребителей</v>
      </c>
      <c r="AW46" s="500"/>
      <c r="AX46" s="500"/>
      <c r="AY46" s="1155">
        <v>23</v>
      </c>
    </row>
    <row customHeight="1" ht="24">
      <c r="A47" s="1363" t="s">
        <v>256</v>
      </c>
      <c r="B47" s="1363" t="s">
        <v>257</v>
      </c>
      <c r="C47" s="1363" t="s">
        <v>258</v>
      </c>
      <c r="D47" s="1363" t="s">
        <v>546</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67</v>
      </c>
      <c r="AE47" s="2267"/>
      <c r="AF47" s="2268" t="s">
        <v>67</v>
      </c>
      <c r="AG47" s="751"/>
      <c r="AH47" s="751"/>
      <c r="AI47" s="751"/>
      <c r="AJ47" s="751"/>
      <c r="AK47" s="751"/>
      <c r="AL47" s="751"/>
      <c r="AM47" s="751"/>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546</v>
      </c>
      <c r="E49" s="2259"/>
      <c r="F49" s="2259"/>
      <c r="G49" s="2259"/>
      <c r="H49" s="2259"/>
      <c r="I49" s="2286"/>
      <c r="J49" s="2256"/>
      <c r="K49" s="1363"/>
      <c r="L49" s="1364"/>
      <c r="P49" s="2257"/>
      <c r="Q49" s="2257"/>
      <c r="R49" s="356"/>
      <c r="S49" s="1278"/>
      <c r="T49" s="287" t="s">
        <v>490</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491</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546</v>
      </c>
      <c r="E50" s="2259"/>
      <c r="F50" s="2259"/>
      <c r="G50" s="2259"/>
      <c r="H50" s="2259"/>
      <c r="I50" s="2256"/>
      <c r="J50" s="1363"/>
      <c r="K50" s="1363"/>
      <c r="L50" s="1364"/>
      <c r="P50" s="2257"/>
      <c r="Q50" s="1481"/>
      <c r="R50" s="356"/>
      <c r="S50" s="1278"/>
      <c r="T50" s="365" t="s">
        <v>417</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546</v>
      </c>
      <c r="E51" s="2259"/>
      <c r="F51" s="2259"/>
      <c r="G51" s="2259"/>
      <c r="H51" s="2258"/>
      <c r="I51" s="1363"/>
      <c r="J51" s="1363"/>
      <c r="K51" s="1363"/>
      <c r="L51" s="1364"/>
      <c r="M51" s="1365"/>
      <c r="N51" s="1365"/>
      <c r="O51" s="537"/>
      <c r="P51" s="360"/>
      <c r="Q51" s="375"/>
      <c r="R51" s="355"/>
      <c r="S51" s="1278"/>
      <c r="T51" s="372" t="s">
        <v>492</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176</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177</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F3A97-A9CD-879E-0B3F-0.143BD20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403</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488</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489</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67</v>
      </c>
      <c r="AE7" s="2265"/>
      <c r="AF7" s="2107" t="s">
        <v>67</v>
      </c>
      <c r="AG7" s="751"/>
      <c r="AH7" s="751"/>
      <c r="AI7" s="751"/>
      <c r="AJ7" s="751"/>
      <c r="AK7" s="751"/>
      <c r="AL7" s="751"/>
      <c r="AM7" s="1257"/>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491</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176</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177</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67</v>
      </c>
      <c r="AP15" s="2267"/>
      <c r="AQ15" s="2268" t="s">
        <v>67</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46296</v>
      </c>
      <c r="W28" s="2264"/>
      <c r="X28" s="2264"/>
      <c r="Y28" s="2264"/>
      <c r="Z28" s="2264"/>
      <c r="AA28" s="2264"/>
      <c r="AB28" s="2264"/>
      <c r="AC28" s="2264"/>
      <c r="AD28" s="2264"/>
      <c r="AE28" s="2264"/>
      <c r="AF28" s="326"/>
      <c r="AG28" s="2264" t="str">
        <f>IF(TITLE_DATE_PR_CHANGE="",IF(TITLE_DATE_PR="","",TITLE_DATE_PR),TITLE_DATE_PR_CHANGE)</f>
        <v>46296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исх-24968</v>
      </c>
      <c r="W29" s="2251"/>
      <c r="X29" s="2251"/>
      <c r="Y29" s="2251"/>
      <c r="Z29" s="2251"/>
      <c r="AA29" s="2251"/>
      <c r="AB29" s="2251"/>
      <c r="AC29" s="2251"/>
      <c r="AD29" s="2251"/>
      <c r="AE29" s="2251"/>
      <c r="AF29" s="326"/>
      <c r="AG29" s="2251" t="str">
        <f>IF(TITLE_NUMBER_PR_CHANGE="",IF(TITLE_NUMBER_PR="","",TITLE_NUMBER_PR),TITLE_NUMBER_PR_CHANGE)</f>
        <v>исх-24968</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46296</v>
      </c>
      <c r="W32" s="2264"/>
      <c r="X32" s="2264"/>
      <c r="Y32" s="2264"/>
      <c r="Z32" s="2264"/>
      <c r="AA32" s="2264"/>
      <c r="AB32" s="2264"/>
      <c r="AC32" s="2264"/>
      <c r="AD32" s="2264"/>
      <c r="AE32" s="2264"/>
      <c r="AF32" s="326"/>
      <c r="AG32" s="2264" t="str">
        <f>IF(TITLE_DATE_PR_CHANGE="",IF(TITLE_DATE_PR="","",TITLE_DATE_PR),TITLE_DATE_PR_CHANGE)</f>
        <v>46296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исх-24968</v>
      </c>
      <c r="W33" s="2251"/>
      <c r="X33" s="2251"/>
      <c r="Y33" s="2251"/>
      <c r="Z33" s="2251"/>
      <c r="AA33" s="2251"/>
      <c r="AB33" s="2251"/>
      <c r="AC33" s="2251"/>
      <c r="AD33" s="2251"/>
      <c r="AE33" s="2251"/>
      <c r="AF33" s="326"/>
      <c r="AG33" s="2251" t="str">
        <f>IF(TITLE_NUMBER_PR_CHANGE="",IF(TITLE_NUMBER_PR="","",TITLE_NUMBER_PR),TITLE_NUMBER_PR_CHANGE)</f>
        <v>исх-24968</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306</v>
      </c>
      <c r="AY36" s="1155">
        <v>14</v>
      </c>
    </row>
    <row customHeight="1" ht="14.699999999999998">
      <c r="Q37" s="376"/>
      <c r="R37" s="376"/>
      <c r="S37" s="2273" t="s">
        <v>89</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536</v>
      </c>
      <c r="W38" s="2365" t="s">
        <v>537</v>
      </c>
      <c r="X38" s="2365"/>
      <c r="Y38" s="2365"/>
      <c r="Z38" s="2365" t="s">
        <v>538</v>
      </c>
      <c r="AA38" s="2365"/>
      <c r="AB38" s="2365"/>
      <c r="AC38" s="2294" t="s">
        <v>438</v>
      </c>
      <c r="AD38" s="2313"/>
      <c r="AE38" s="2314"/>
      <c r="AF38" s="2278"/>
      <c r="AG38" s="2366" t="s">
        <v>536</v>
      </c>
      <c r="AH38" s="2365" t="s">
        <v>537</v>
      </c>
      <c r="AI38" s="2365"/>
      <c r="AJ38" s="2365"/>
      <c r="AK38" s="2365" t="s">
        <v>538</v>
      </c>
      <c r="AL38" s="2365"/>
      <c r="AM38" s="2365"/>
      <c r="AN38" s="2294" t="s">
        <v>438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Y39" s="1155">
        <v>19</v>
      </c>
    </row>
    <row customHeight="1" ht="61.949999999999996">
      <c r="A40" s="1370"/>
      <c r="B40" s="1370" t="s">
        <v>136</v>
      </c>
      <c r="C40" s="1370" t="s">
        <v>137</v>
      </c>
      <c r="D40" s="1370" t="s">
        <v>138</v>
      </c>
      <c r="E40" s="1364" t="s">
        <v>439</v>
      </c>
      <c r="F40" s="1364" t="s">
        <v>440</v>
      </c>
      <c r="G40" s="1364" t="s">
        <v>441</v>
      </c>
      <c r="H40" s="1364"/>
      <c r="I40" s="1364" t="s">
        <v>494</v>
      </c>
      <c r="J40" s="1364" t="s">
        <v>444</v>
      </c>
      <c r="K40" s="1364" t="s">
        <v>495</v>
      </c>
      <c r="L40" s="1364" t="s">
        <v>420</v>
      </c>
      <c r="Q40" s="376"/>
      <c r="R40" s="376"/>
      <c r="S40" s="2273"/>
      <c r="T40" s="2209"/>
      <c r="U40" s="302"/>
      <c r="V40" s="2366"/>
      <c r="W40" s="2365"/>
      <c r="X40" s="1983" t="s">
        <v>542</v>
      </c>
      <c r="Y40" s="1983" t="s">
        <v>543</v>
      </c>
      <c r="Z40" s="2365"/>
      <c r="AA40" s="1983" t="s">
        <v>544</v>
      </c>
      <c r="AB40" s="1983" t="s">
        <v>545</v>
      </c>
      <c r="AC40" s="1489" t="s">
        <v>448</v>
      </c>
      <c r="AD40" s="2270" t="s">
        <v>449</v>
      </c>
      <c r="AE40" s="2271"/>
      <c r="AF40" s="2279"/>
      <c r="AG40" s="2366"/>
      <c r="AH40" s="2365"/>
      <c r="AI40" s="1983" t="s">
        <v>542</v>
      </c>
      <c r="AJ40" s="1983" t="s">
        <v>543</v>
      </c>
      <c r="AK40" s="2365"/>
      <c r="AL40" s="1983" t="s">
        <v>544</v>
      </c>
      <c r="AM40" s="1983" t="s">
        <v>545</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261</v>
      </c>
      <c r="B43" s="1363" t="s">
        <v>262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402</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403</v>
      </c>
      <c r="AU43" s="500"/>
      <c r="AV43" s="500" t="str">
        <f>IF(T43="","",T43)</f>
        <v>Территория действия тарифа</v>
      </c>
      <c r="AW43" s="500"/>
      <c r="AX43" s="500"/>
      <c r="AY43" s="1155">
        <v>23</v>
      </c>
    </row>
    <row customHeight="1" ht="24">
      <c r="A44" s="1363" t="s">
        <v>261</v>
      </c>
      <c r="B44" s="1363" t="s">
        <v>262</v>
      </c>
      <c r="C44" s="1363" t="s">
        <v>263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535</v>
      </c>
      <c r="AU44" s="500"/>
      <c r="AV44" s="500" t="str">
        <f>IF(T44="","",T44)</f>
        <v>Наименование централизованной системы горячего водоснабжения</v>
      </c>
      <c r="AW44" s="500"/>
      <c r="AX44" s="500"/>
      <c r="AY44" s="1155">
        <v>23</v>
      </c>
    </row>
    <row customHeight="1" ht="24">
      <c r="A45" s="1363" t="s">
        <v>261</v>
      </c>
      <c r="B45" s="1363" t="s">
        <v>262</v>
      </c>
      <c r="C45" s="1363" t="s">
        <v>263</v>
      </c>
      <c r="D45" s="1363" t="s">
        <v>547</v>
      </c>
      <c r="E45" s="2259"/>
      <c r="F45" s="2259"/>
      <c r="G45" s="2259"/>
      <c r="H45" s="2259"/>
      <c r="I45" s="2256" t="str">
        <f>S44&amp;".1"</f>
        <v>...1</v>
      </c>
      <c r="J45" s="1363"/>
      <c r="K45" s="1363"/>
      <c r="L45" s="1364"/>
      <c r="P45" s="2257">
        <v>1</v>
      </c>
      <c r="Q45" s="1481"/>
      <c r="R45" s="356"/>
      <c r="S45" s="1493" t="str">
        <f>$I45</f>
        <v>...1</v>
      </c>
      <c r="T45" s="285" t="s">
        <v>487</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488</v>
      </c>
      <c r="AU45" s="500"/>
      <c r="AV45" s="500" t="str">
        <f>IF(T45="","",T45)</f>
        <v>Наименование признака дифференциации</v>
      </c>
      <c r="AW45" s="500"/>
      <c r="AX45" s="500"/>
      <c r="AY45" s="1155">
        <v>23</v>
      </c>
    </row>
    <row customHeight="1" ht="24">
      <c r="A46" s="1363" t="s">
        <v>261</v>
      </c>
      <c r="B46" s="1363" t="s">
        <v>262</v>
      </c>
      <c r="C46" s="1363" t="s">
        <v>263</v>
      </c>
      <c r="D46" s="1363" t="s">
        <v>547</v>
      </c>
      <c r="E46" s="2259"/>
      <c r="F46" s="2259"/>
      <c r="G46" s="2259"/>
      <c r="H46" s="2259"/>
      <c r="I46" s="2286"/>
      <c r="J46" s="2256" t="str">
        <f>I45&amp;".1"</f>
        <v>...1.1</v>
      </c>
      <c r="K46" s="1363"/>
      <c r="L46" s="1364" t="s">
        <v>411</v>
      </c>
      <c r="P46" s="2257"/>
      <c r="Q46" s="2257">
        <v>1</v>
      </c>
      <c r="R46" s="357"/>
      <c r="S46" s="1493" t="str">
        <f>$J46</f>
        <v>...1.1</v>
      </c>
      <c r="T46" s="286" t="s">
        <v>412</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489</v>
      </c>
      <c r="AU46" s="500"/>
      <c r="AV46" s="500" t="str">
        <f>IF(T46="","",T46)</f>
        <v>Группа потребителей</v>
      </c>
      <c r="AW46" s="500"/>
      <c r="AX46" s="500"/>
      <c r="AY46" s="1155">
        <v>23</v>
      </c>
    </row>
    <row customHeight="1" ht="24">
      <c r="A47" s="1363" t="s">
        <v>261</v>
      </c>
      <c r="B47" s="1363" t="s">
        <v>262</v>
      </c>
      <c r="C47" s="1363" t="s">
        <v>263</v>
      </c>
      <c r="D47" s="1363" t="s">
        <v>547</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67</v>
      </c>
      <c r="AE47" s="2267"/>
      <c r="AF47" s="2268" t="s">
        <v>67</v>
      </c>
      <c r="AG47" s="751"/>
      <c r="AH47" s="751"/>
      <c r="AI47" s="751"/>
      <c r="AJ47" s="751"/>
      <c r="AK47" s="751"/>
      <c r="AL47" s="751"/>
      <c r="AM47" s="1257"/>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261</v>
      </c>
      <c r="B48" s="1363" t="s">
        <v>262</v>
      </c>
      <c r="C48" s="1363" t="s">
        <v>263</v>
      </c>
      <c r="D48" s="1363" t="s">
        <v>547</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261</v>
      </c>
      <c r="B49" s="1363" t="s">
        <v>262</v>
      </c>
      <c r="C49" s="1363" t="s">
        <v>263</v>
      </c>
      <c r="D49" s="1363" t="s">
        <v>547</v>
      </c>
      <c r="E49" s="2259"/>
      <c r="F49" s="2259"/>
      <c r="G49" s="2259"/>
      <c r="H49" s="2259"/>
      <c r="I49" s="2286"/>
      <c r="J49" s="2256"/>
      <c r="K49" s="1363"/>
      <c r="L49" s="1364"/>
      <c r="P49" s="2257"/>
      <c r="Q49" s="2257"/>
      <c r="R49" s="356"/>
      <c r="S49" s="1278"/>
      <c r="T49" s="287" t="s">
        <v>490</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491</v>
      </c>
      <c r="AU49" s="500"/>
      <c r="AV49" s="500" t="str">
        <f>IF(T49="","",T49)</f>
        <v>Добавить значение признака дифференциации</v>
      </c>
      <c r="AW49" s="500"/>
      <c r="AX49" s="500"/>
      <c r="AY49" s="1155">
        <v>20</v>
      </c>
    </row>
    <row customHeight="1" ht="22.049999999999997">
      <c r="A50" s="1363" t="s">
        <v>261</v>
      </c>
      <c r="B50" s="1363" t="s">
        <v>262</v>
      </c>
      <c r="C50" s="1363" t="s">
        <v>263</v>
      </c>
      <c r="D50" s="1363" t="s">
        <v>547</v>
      </c>
      <c r="E50" s="2259"/>
      <c r="F50" s="2259"/>
      <c r="G50" s="2259"/>
      <c r="H50" s="2259"/>
      <c r="I50" s="2256"/>
      <c r="J50" s="1363"/>
      <c r="K50" s="1363"/>
      <c r="L50" s="1364"/>
      <c r="P50" s="2257"/>
      <c r="Q50" s="1481"/>
      <c r="R50" s="356"/>
      <c r="S50" s="1278"/>
      <c r="T50" s="365" t="s">
        <v>417</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261</v>
      </c>
      <c r="B51" s="1363" t="s">
        <v>262</v>
      </c>
      <c r="C51" s="1363" t="s">
        <v>263</v>
      </c>
      <c r="D51" s="1363" t="s">
        <v>547</v>
      </c>
      <c r="E51" s="2259"/>
      <c r="F51" s="2259"/>
      <c r="G51" s="2259"/>
      <c r="H51" s="2258"/>
      <c r="I51" s="1363"/>
      <c r="J51" s="1363"/>
      <c r="K51" s="1363"/>
      <c r="L51" s="1364"/>
      <c r="M51" s="1365"/>
      <c r="N51" s="1365"/>
      <c r="O51" s="537"/>
      <c r="P51" s="360"/>
      <c r="Q51" s="375"/>
      <c r="R51" s="355"/>
      <c r="S51" s="1278"/>
      <c r="T51" s="372" t="s">
        <v>492</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261</v>
      </c>
      <c r="B52" s="1343" t="s">
        <v>262</v>
      </c>
      <c r="C52" s="1314"/>
      <c r="D52" s="1314"/>
      <c r="E52" s="2259"/>
      <c r="F52" s="2258"/>
      <c r="G52" s="1314"/>
      <c r="H52" s="1314"/>
      <c r="I52" s="1314"/>
      <c r="J52" s="1314"/>
      <c r="K52" s="1314"/>
      <c r="L52" s="1494"/>
      <c r="M52" s="1321"/>
      <c r="N52" s="1321"/>
      <c r="P52" s="1316"/>
      <c r="Q52" s="1317"/>
      <c r="R52" s="1316"/>
      <c r="S52" s="1322"/>
      <c r="T52" s="1325" t="s">
        <v>176</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261</v>
      </c>
      <c r="B53" s="1343"/>
      <c r="C53" s="1343"/>
      <c r="D53" s="1343"/>
      <c r="E53" s="2258"/>
      <c r="F53" s="1343"/>
      <c r="G53" s="1343"/>
      <c r="H53" s="1343"/>
      <c r="I53" s="1343"/>
      <c r="J53" s="1343"/>
      <c r="K53" s="1343"/>
      <c r="L53" s="1346"/>
      <c r="M53" s="1321"/>
      <c r="N53" s="1321"/>
      <c r="O53" s="518"/>
      <c r="P53" s="380"/>
      <c r="Q53" s="1344"/>
      <c r="R53" s="380"/>
      <c r="S53" s="1322"/>
      <c r="T53" s="1325" t="s">
        <v>177</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9B44A-4194-038F-0603-0.198ADE0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402</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403</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535</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407</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408</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472</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473</v>
      </c>
      <c r="AH24" s="1507" t="s">
        <v>473</v>
      </c>
      <c r="AK24" s="1507" t="s">
        <v>510</v>
      </c>
      <c r="AL24" s="1507" t="s">
        <v>473</v>
      </c>
      <c r="AP24" s="1507" t="s">
        <v>473</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исх-24968</v>
      </c>
      <c r="W33" s="2251"/>
      <c r="X33" s="2251"/>
      <c r="Y33" s="2251"/>
      <c r="Z33" s="2251"/>
      <c r="AA33" s="2251"/>
      <c r="AB33" s="2251"/>
      <c r="AC33" s="326"/>
      <c r="AD33" s="2251" t="str">
        <f>IF(TITLE_NUMBER_PR_CHANGE="",IF(TITLE_NUMBER_PR="","",TITLE_NUMBER_PR),TITLE_NUMBER_PR_CHANGE)</f>
        <v>исх-24968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исх-24968</v>
      </c>
      <c r="W37" s="2251"/>
      <c r="X37" s="2251"/>
      <c r="Y37" s="2251"/>
      <c r="Z37" s="2251"/>
      <c r="AA37" s="2251"/>
      <c r="AB37" s="2251"/>
      <c r="AC37" s="326"/>
      <c r="AD37" s="2251" t="str">
        <f>IF(TITLE_NUMBER_PR_CHANGE="",IF(TITLE_NUMBER_PR="","",TITLE_NUMBER_PR),TITLE_NUMBER_PR_CHANGE)</f>
        <v>исх-24968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305</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306</v>
      </c>
      <c r="BI40" s="1155">
        <v>14</v>
      </c>
    </row>
    <row customHeight="1" ht="14.699999999999998">
      <c r="Q41" s="291"/>
      <c r="R41" s="376"/>
      <c r="S41" s="2273" t="s">
        <v>89</v>
      </c>
      <c r="T41" s="2209" t="s">
        <v>511</v>
      </c>
      <c r="U41" s="301"/>
      <c r="V41" s="2274" t="s">
        <v>431</v>
      </c>
      <c r="W41" s="2275"/>
      <c r="X41" s="2275"/>
      <c r="Y41" s="2275"/>
      <c r="Z41" s="2275"/>
      <c r="AA41" s="2275"/>
      <c r="AB41" s="2276"/>
      <c r="AC41" s="2277" t="s">
        <v>432</v>
      </c>
      <c r="AD41" s="2328" t="s">
        <v>512</v>
      </c>
      <c r="AE41" s="2291"/>
      <c r="AF41" s="2291"/>
      <c r="AG41" s="2329"/>
      <c r="AH41" s="2328" t="s">
        <v>513</v>
      </c>
      <c r="AI41" s="2291"/>
      <c r="AJ41" s="2291"/>
      <c r="AK41" s="2329"/>
      <c r="AL41" s="2328" t="s">
        <v>514</v>
      </c>
      <c r="AM41" s="2291"/>
      <c r="AN41" s="2291"/>
      <c r="AO41" s="2329"/>
      <c r="AP41" s="2328" t="s">
        <v>515</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516</v>
      </c>
      <c r="AU42" s="2193"/>
      <c r="AV42" s="2192" t="s">
        <v>517</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439</v>
      </c>
      <c r="F44" s="1364" t="s">
        <v>440</v>
      </c>
      <c r="G44" s="1364" t="s">
        <v>441</v>
      </c>
      <c r="H44" s="1364" t="s">
        <v>442</v>
      </c>
      <c r="I44" s="1364" t="s">
        <v>443</v>
      </c>
      <c r="J44" s="1364" t="s">
        <v>444</v>
      </c>
      <c r="K44" s="1364" t="s">
        <v>445</v>
      </c>
      <c r="L44" s="1364" t="s">
        <v>420</v>
      </c>
      <c r="Q44" s="291"/>
      <c r="R44" s="376"/>
      <c r="S44" s="2273"/>
      <c r="T44" s="2209"/>
      <c r="U44" s="302"/>
      <c r="V44" s="1479" t="s">
        <v>482</v>
      </c>
      <c r="W44" s="1479" t="s">
        <v>483</v>
      </c>
      <c r="X44" s="1479" t="s">
        <v>482</v>
      </c>
      <c r="Y44" s="1479" t="s">
        <v>483</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482</v>
      </c>
      <c r="AU44" s="1479" t="s">
        <v>483</v>
      </c>
      <c r="AV44" s="1479" t="s">
        <v>482</v>
      </c>
      <c r="AW44" s="1479" t="s">
        <v>483</v>
      </c>
      <c r="AX44" s="1489" t="s">
        <v>448</v>
      </c>
      <c r="AY44" s="2270" t="s">
        <v>449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266</v>
      </c>
      <c r="B47" s="1363" t="s">
        <v>267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402</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403</v>
      </c>
      <c r="BE47" s="500"/>
      <c r="BF47" s="500" t="str">
        <f>IF(T47="","",T47)</f>
        <v>Территория действия тарифа</v>
      </c>
      <c r="BG47" s="500"/>
      <c r="BH47" s="500"/>
      <c r="BI47" s="1155">
        <v>21</v>
      </c>
    </row>
    <row customHeight="1" ht="35.699999999999996">
      <c r="A48" s="1363" t="s">
        <v>266</v>
      </c>
      <c r="B48" s="1363" t="s">
        <v>267</v>
      </c>
      <c r="C48" s="1363" t="s">
        <v>268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535</v>
      </c>
      <c r="BE48" s="500"/>
      <c r="BF48" s="500" t="str">
        <f>IF(T48="","",T48)</f>
        <v>Наименование централизованной системы горячего водоснабжения</v>
      </c>
      <c r="BG48" s="500"/>
      <c r="BH48" s="500"/>
      <c r="BI48" s="1155">
        <v>34</v>
      </c>
    </row>
    <row s="1642" customFormat="1" customHeight="1" ht="0">
      <c r="A49" s="1343" t="s">
        <v>266</v>
      </c>
      <c r="B49" s="1343" t="s">
        <v>267</v>
      </c>
      <c r="C49" s="1343" t="s">
        <v>268</v>
      </c>
      <c r="D49" s="1343" t="s">
        <v>548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407</v>
      </c>
      <c r="BE49" s="500"/>
      <c r="BF49" s="500" t="str">
        <f>IF(T49="","",T49)</f>
        <v/>
      </c>
      <c r="BG49" s="500"/>
      <c r="BH49" s="500"/>
      <c r="BI49" s="511">
        <v>0</v>
      </c>
    </row>
    <row s="1642" customFormat="1" customHeight="1" ht="0">
      <c r="A50" s="1343" t="s">
        <v>266</v>
      </c>
      <c r="B50" s="1343" t="s">
        <v>267</v>
      </c>
      <c r="C50" s="1343" t="s">
        <v>268</v>
      </c>
      <c r="D50" s="1343" t="s">
        <v>548</v>
      </c>
      <c r="E50" s="2259"/>
      <c r="F50" s="2259"/>
      <c r="G50" s="2259"/>
      <c r="H50" s="2259"/>
      <c r="I50" s="2256" t="str">
        <f>S49&amp;".1"</f>
        <v>.1</v>
      </c>
      <c r="J50" s="1343"/>
      <c r="K50" s="1343"/>
      <c r="L50" s="1346" t="s">
        <v>408</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266</v>
      </c>
      <c r="B51" s="1343" t="s">
        <v>267</v>
      </c>
      <c r="C51" s="1343" t="s">
        <v>268</v>
      </c>
      <c r="D51" s="1343" t="s">
        <v>548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266</v>
      </c>
      <c r="B52" s="1363" t="s">
        <v>267</v>
      </c>
      <c r="C52" s="1363" t="s">
        <v>268</v>
      </c>
      <c r="D52" s="1363" t="s">
        <v>548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266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266</v>
      </c>
      <c r="B56" s="1363" t="s">
        <v>267</v>
      </c>
      <c r="C56" s="1363" t="s">
        <v>268</v>
      </c>
      <c r="D56" s="1363" t="s">
        <v>548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266</v>
      </c>
      <c r="B57" s="1363" t="s">
        <v>267</v>
      </c>
      <c r="C57" s="1363" t="s">
        <v>268</v>
      </c>
      <c r="D57" s="1363" t="s">
        <v>548</v>
      </c>
      <c r="E57" s="2259"/>
      <c r="F57" s="2259"/>
      <c r="G57" s="2259"/>
      <c r="H57" s="2259"/>
      <c r="I57" s="2286"/>
      <c r="J57" s="2256"/>
      <c r="K57" s="1363"/>
      <c r="L57" s="1364"/>
      <c r="P57" s="2257"/>
      <c r="Q57" s="2257"/>
      <c r="R57" s="356"/>
      <c r="S57" s="1278"/>
      <c r="T57" s="287" t="s">
        <v>472</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266</v>
      </c>
      <c r="B58" s="1343" t="s">
        <v>267</v>
      </c>
      <c r="C58" s="1343" t="s">
        <v>268</v>
      </c>
      <c r="D58" s="1343" t="s">
        <v>548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266</v>
      </c>
      <c r="B59" s="1343" t="s">
        <v>267</v>
      </c>
      <c r="C59" s="1343" t="s">
        <v>268</v>
      </c>
      <c r="D59" s="1343" t="s">
        <v>548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266</v>
      </c>
      <c r="B60" s="1343" t="s">
        <v>267</v>
      </c>
      <c r="C60" s="1343" t="s">
        <v>268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266</v>
      </c>
      <c r="B61" s="1343" t="s">
        <v>267</v>
      </c>
      <c r="C61" s="1314"/>
      <c r="D61" s="1314"/>
      <c r="E61" s="2259"/>
      <c r="F61" s="2258"/>
      <c r="G61" s="1314"/>
      <c r="H61" s="1314"/>
      <c r="I61" s="1314"/>
      <c r="J61" s="1314"/>
      <c r="K61" s="1314"/>
      <c r="L61" s="1494"/>
      <c r="M61" s="1321"/>
      <c r="N61" s="1321"/>
      <c r="P61" s="1316"/>
      <c r="Q61" s="1317"/>
      <c r="R61" s="1316"/>
      <c r="S61" s="1322"/>
      <c r="T61" s="1325" t="s">
        <v>176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266</v>
      </c>
      <c r="B62" s="1343"/>
      <c r="C62" s="1343"/>
      <c r="D62" s="1343"/>
      <c r="E62" s="2258"/>
      <c r="F62" s="1343"/>
      <c r="G62" s="1343"/>
      <c r="H62" s="1343"/>
      <c r="I62" s="1343"/>
      <c r="J62" s="1343"/>
      <c r="K62" s="1343"/>
      <c r="L62" s="1346"/>
      <c r="M62" s="1321"/>
      <c r="N62" s="1321"/>
      <c r="O62" s="518"/>
      <c r="P62" s="380"/>
      <c r="Q62" s="1344"/>
      <c r="R62" s="380"/>
      <c r="S62" s="1322"/>
      <c r="T62" s="1325" t="s">
        <v>177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554845-1F71-FD29-1C11-0.F18891F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549</v>
      </c>
      <c r="D2" s="1638"/>
      <c r="E2" s="546">
        <f>B2</f>
        <v>0</v>
      </c>
      <c r="F2" s="547"/>
      <c r="G2" s="1646" t="s">
        <v>550</v>
      </c>
      <c r="H2" s="1646" t="s">
        <v>550</v>
      </c>
      <c r="I2" s="1646" t="s">
        <v>550</v>
      </c>
      <c r="J2" s="289" t="s">
        <v>551</v>
      </c>
      <c r="K2" s="543"/>
      <c r="AF2" s="1631">
        <v>0</v>
      </c>
    </row>
    <row s="1642" customFormat="1" customHeight="1" ht="0.75" hidden="1">
      <c r="B3" s="2099"/>
      <c r="C3" s="1167"/>
      <c r="D3" s="548"/>
      <c r="E3" s="549"/>
      <c r="F3" s="550" t="s">
        <v>552</v>
      </c>
      <c r="G3" s="551"/>
      <c r="H3" s="551">
        <f>H4*H5+H7</f>
        <v>0</v>
      </c>
      <c r="I3" s="551">
        <f>I4*I5+I6</f>
        <v>0</v>
      </c>
      <c r="J3" s="552"/>
      <c r="AF3" s="1636">
        <v>0</v>
      </c>
    </row>
    <row customHeight="1" ht="23.25" hidden="1">
      <c r="B4" s="2099"/>
      <c r="C4" s="1167"/>
      <c r="D4" s="1638"/>
      <c r="E4" s="546" t="str">
        <f>B2&amp;".1"</f>
        <v>.1</v>
      </c>
      <c r="F4" s="553" t="s">
        <v>553</v>
      </c>
      <c r="G4" s="554"/>
      <c r="H4" s="541"/>
      <c r="I4" s="541"/>
      <c r="J4" s="289" t="s">
        <v>554</v>
      </c>
      <c r="K4" s="543"/>
      <c r="AF4" s="1631">
        <v>0</v>
      </c>
    </row>
    <row customHeight="1" ht="18.75" hidden="1">
      <c r="B5" s="2099"/>
      <c r="C5" s="1167"/>
      <c r="D5" s="1638"/>
      <c r="E5" s="546" t="str">
        <f>B2&amp;".2"</f>
        <v>.2</v>
      </c>
      <c r="F5" s="553" t="s">
        <v>555</v>
      </c>
      <c r="G5" s="1646" t="s">
        <v>556</v>
      </c>
      <c r="H5" s="541"/>
      <c r="I5" s="541"/>
      <c r="J5" s="289"/>
      <c r="K5" s="543"/>
      <c r="AF5" s="1631">
        <v>0</v>
      </c>
    </row>
    <row customHeight="1" ht="18.75" hidden="1">
      <c r="B6" s="2099"/>
      <c r="C6" s="1167"/>
      <c r="D6" s="1638"/>
      <c r="E6" s="546" t="str">
        <f>B2&amp;".3"</f>
        <v>.3</v>
      </c>
      <c r="F6" s="553" t="s">
        <v>557</v>
      </c>
      <c r="G6" s="1646" t="s">
        <v>556</v>
      </c>
      <c r="H6" s="541"/>
      <c r="I6" s="541"/>
      <c r="J6" s="289"/>
      <c r="K6" s="543"/>
      <c r="AF6" s="1631">
        <v>0</v>
      </c>
    </row>
    <row customHeight="1" ht="18.75" hidden="1">
      <c r="B7" s="2099"/>
      <c r="C7" s="1167"/>
      <c r="D7" s="1638"/>
      <c r="E7" s="546" t="str">
        <f>B2&amp;".4"</f>
        <v>.4</v>
      </c>
      <c r="F7" s="553" t="s">
        <v>558</v>
      </c>
      <c r="G7" s="1646" t="s">
        <v>550</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556</v>
      </c>
      <c r="H9" s="541"/>
      <c r="I9" s="541"/>
      <c r="J9" s="542" t="s">
        <v>559</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560</v>
      </c>
      <c r="H11" s="541"/>
      <c r="I11" s="541"/>
      <c r="J11" s="289" t="s">
        <v>561</v>
      </c>
      <c r="K11" s="543"/>
      <c r="AF11" s="1631">
        <v>0</v>
      </c>
    </row>
    <row customHeight="1" ht="11.25" hidden="1">
      <c r="AF12" s="1631">
        <v>0</v>
      </c>
    </row>
    <row customHeight="1" ht="22.5" hidden="1">
      <c r="D13" s="1638"/>
      <c r="E13" s="546"/>
      <c r="F13" s="540"/>
      <c r="G13" s="969" t="s">
        <v>562</v>
      </c>
      <c r="H13" s="545"/>
      <c r="I13" s="545"/>
      <c r="J13" s="745" t="s">
        <v>563</v>
      </c>
      <c r="K13" s="543"/>
      <c r="AF13" s="1631">
        <v>0</v>
      </c>
    </row>
    <row customHeight="1" ht="11.25" hidden="1">
      <c r="AF14" s="1631">
        <v>0</v>
      </c>
    </row>
    <row customHeight="1" ht="22.5" hidden="1">
      <c r="D15" s="1638"/>
      <c r="E15" s="546"/>
      <c r="F15" s="540"/>
      <c r="G15" s="1646" t="s">
        <v>564</v>
      </c>
      <c r="H15" s="545"/>
      <c r="I15" s="545"/>
      <c r="J15" s="289" t="s">
        <v>565</v>
      </c>
      <c r="K15" s="543"/>
      <c r="AF15" s="1631">
        <v>0</v>
      </c>
    </row>
    <row customHeight="1" ht="11.25" hidden="1">
      <c r="AF16" s="1631">
        <v>0</v>
      </c>
    </row>
    <row customHeight="1" ht="22.5" hidden="1">
      <c r="D17" s="1638"/>
      <c r="E17" s="546"/>
      <c r="F17" s="540"/>
      <c r="G17" s="1646" t="s">
        <v>566</v>
      </c>
      <c r="H17" s="545"/>
      <c r="I17" s="545"/>
      <c r="J17" s="289" t="s">
        <v>567</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"ОКО"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568</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569</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305</v>
      </c>
      <c r="F28" s="2370"/>
      <c r="G28" s="2370"/>
      <c r="H28" s="1645"/>
      <c r="I28" s="1645"/>
      <c r="J28" s="2127"/>
      <c r="AF28" s="1631">
        <v>11</v>
      </c>
    </row>
    <row customHeight="1" ht="24">
      <c r="E29" s="1646" t="s">
        <v>89</v>
      </c>
      <c r="F29" s="1653" t="s">
        <v>307</v>
      </c>
      <c r="G29" s="1653" t="s">
        <v>570</v>
      </c>
      <c r="H29" s="1653" t="s">
        <v>308</v>
      </c>
      <c r="I29" s="1653" t="s">
        <v>308</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556</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556</v>
      </c>
      <c r="H31" s="558">
        <f>SUMIF($K33:$K71,$K31,H33:H71)</f>
        <v>0</v>
      </c>
      <c r="I31" s="558">
        <f>SUMIF($K33:$K71,$K31,I33:I71)</f>
        <v>0</v>
      </c>
      <c r="J31" s="289" t="str">
        <f>FHD_NOTE_P_2</f>
        <v>Указывается суммарная себестоимость производимых товаров.</v>
      </c>
      <c r="K31" s="1636" t="s">
        <v>571</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556</v>
      </c>
      <c r="H32" s="557"/>
      <c r="I32" s="557"/>
      <c r="J32" s="289" t="str">
        <f>FHD_NOTE_P_3</f>
        <v/>
      </c>
      <c r="K32" s="1636" t="str">
        <f>IF((LEN(E32)-LEN(SUBSTITUTE(E32,".","")))/LEN(".")=1,"p","")</f>
        <v>p</v>
      </c>
      <c r="AF32" s="1631">
        <v>11</v>
      </c>
    </row>
    <row customHeight="1" ht="11.25">
      <c r="A33" s="2371" t="s">
        <v>572</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556</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573</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574</v>
      </c>
      <c r="D41" s="1638"/>
      <c r="E41" s="546" t="str">
        <f>FHD_NUM_P_5</f>
        <v/>
      </c>
      <c r="F41" s="1524" t="str">
        <f>FHD_P_5</f>
        <v/>
      </c>
      <c r="G41" s="1878" t="s">
        <v>556</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556</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556</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556</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575</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576</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577</v>
      </c>
      <c r="C47" s="1636"/>
      <c r="D47" s="575"/>
      <c r="E47" s="546" t="str">
        <f>FHD_NUM_P_11</f>
        <v>2.4</v>
      </c>
      <c r="F47" s="1524" t="str">
        <f>FHD_P_11</f>
        <v>Расходы на приобретение холодной воды, используемой в технологическом процессе</v>
      </c>
      <c r="G47" s="1878" t="s">
        <v>556</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578</v>
      </c>
      <c r="C48" s="1636"/>
      <c r="D48" s="1638"/>
      <c r="E48" s="546" t="str">
        <f>FHD_NUM_P_12</f>
        <v>2.5</v>
      </c>
      <c r="F48" s="1524" t="str">
        <f>FHD_P_12</f>
        <v>Расходы на  химические реагенты, используемые в технологическом процессе</v>
      </c>
      <c r="G48" s="1878" t="s">
        <v>556</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556</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556</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556</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556</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556</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556</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556</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556</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556</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556</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556</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556</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556</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556</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556</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556</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556</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311</v>
      </c>
      <c r="H66" s="1649" t="s">
        <v>579</v>
      </c>
      <c r="I66" s="1649" t="s">
        <v>579</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580</v>
      </c>
      <c r="C67" s="1636"/>
      <c r="D67" s="1638"/>
      <c r="E67" s="546" t="str">
        <f>FHD_NUM_P_31</f>
        <v/>
      </c>
      <c r="F67" s="1524" t="str">
        <f>FHD_P_31</f>
        <v/>
      </c>
      <c r="G67" s="1878" t="s">
        <v>556</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311</v>
      </c>
      <c r="H68" s="1649" t="s">
        <v>579</v>
      </c>
      <c r="I68" s="1649" t="s">
        <v>579</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556</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581</v>
      </c>
      <c r="G71" s="572"/>
      <c r="H71" s="573"/>
      <c r="I71" s="573"/>
      <c r="J71" s="301"/>
      <c r="K71" s="1636"/>
      <c r="L71" s="1636"/>
      <c r="M71" s="1636"/>
      <c r="R71" s="1636"/>
      <c r="U71" s="544"/>
      <c r="AA71" s="1632"/>
      <c r="AB71" s="1632"/>
      <c r="AC71" s="1632"/>
      <c r="AD71" s="1632"/>
      <c r="AE71" s="1632"/>
      <c r="AF71" s="1160">
        <v>14</v>
      </c>
    </row>
    <row s="1366" customFormat="1" customHeight="1" ht="18.75">
      <c r="A72" s="989" t="s">
        <v>582</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556</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556</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556</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556</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556</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556</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556</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556</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583</v>
      </c>
      <c r="C80" s="1636"/>
      <c r="D80" s="1638"/>
      <c r="E80" s="546" t="str">
        <f>FHD_NUM_P_42</f>
        <v/>
      </c>
      <c r="F80" s="2073" t="str">
        <f>FHD_P_42</f>
        <v/>
      </c>
      <c r="G80" s="2071" t="s">
        <v>556</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311</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584</v>
      </c>
      <c r="C82" s="735"/>
      <c r="D82" s="733"/>
      <c r="E82" s="546" t="str">
        <f>FHD_NUM_P_44</f>
        <v/>
      </c>
      <c r="F82" s="1880" t="str">
        <f>FHD_P_44</f>
        <v/>
      </c>
      <c r="G82" s="1881" t="s">
        <v>585</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585</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585</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585</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585</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585</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585</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585</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562</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586</v>
      </c>
      <c r="C91" s="735"/>
      <c r="D91" s="733"/>
      <c r="E91" s="546" t="str">
        <f>FHD_NUM_P_53</f>
        <v/>
      </c>
      <c r="F91" s="1880" t="str">
        <f>FHD_P_53</f>
        <v/>
      </c>
      <c r="G91" s="1881" t="s">
        <v>585</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585</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587</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562</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588</v>
      </c>
      <c r="D96" s="1638"/>
      <c r="E96" s="546" t="str">
        <f>FHD_NUM_P_58</f>
        <v/>
      </c>
      <c r="F96" s="1880" t="str">
        <f>FHD_P_58</f>
        <v/>
      </c>
      <c r="G96" s="1881" t="s">
        <v>585</v>
      </c>
      <c r="H96" s="977"/>
      <c r="I96" s="577"/>
      <c r="J96" s="289" t="str">
        <f>FHD_NOTE_P_58</f>
        <v/>
      </c>
      <c r="K96" s="543"/>
      <c r="AF96" s="1631">
        <v>0</v>
      </c>
    </row>
    <row customHeight="1" ht="18.75" hidden="1">
      <c r="A97" s="2371"/>
      <c r="D97" s="1638"/>
      <c r="E97" s="546" t="str">
        <f>FHD_NUM_P_59</f>
        <v/>
      </c>
      <c r="F97" s="1880" t="str">
        <f>FHD_P_59</f>
        <v/>
      </c>
      <c r="G97" s="1881" t="s">
        <v>585</v>
      </c>
      <c r="H97" s="977"/>
      <c r="I97" s="577"/>
      <c r="J97" s="289" t="str">
        <f>FHD_NOTE_P_59</f>
        <v/>
      </c>
      <c r="K97" s="543"/>
      <c r="AF97" s="1631">
        <v>0</v>
      </c>
    </row>
    <row customHeight="1" ht="18.75" hidden="1">
      <c r="A98" s="2371"/>
      <c r="D98" s="1638"/>
      <c r="E98" s="546" t="str">
        <f>FHD_NUM_P_60</f>
        <v/>
      </c>
      <c r="F98" s="1880" t="str">
        <f>FHD_P_60</f>
        <v/>
      </c>
      <c r="G98" s="1881" t="s">
        <v>585</v>
      </c>
      <c r="H98" s="977"/>
      <c r="I98" s="577"/>
      <c r="J98" s="289" t="str">
        <f>FHD_NOTE_P_60</f>
        <v/>
      </c>
      <c r="K98" s="543"/>
      <c r="AF98" s="1631">
        <v>0</v>
      </c>
    </row>
    <row s="1366" customFormat="1" customHeight="1" ht="18.75">
      <c r="A99" s="2371" t="s">
        <v>589</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560</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590</v>
      </c>
      <c r="G101" s="572"/>
      <c r="H101" s="573"/>
      <c r="I101" s="573"/>
      <c r="J101" s="1004" t="s">
        <v>591</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560</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587</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592</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587</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587</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587</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587</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587</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587</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593</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593</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594</v>
      </c>
      <c r="H112" s="577"/>
      <c r="I112" s="577"/>
      <c r="J112" s="289" t="str">
        <f>FHD_NOTE_P_72</f>
        <v/>
      </c>
      <c r="K112" s="543"/>
      <c r="AF112" s="1631">
        <v>19</v>
      </c>
    </row>
    <row customHeight="1" ht="18.75">
      <c r="A113" s="989" t="s">
        <v>595</v>
      </c>
      <c r="D113" s="1638"/>
      <c r="E113" s="546" t="str">
        <f>FHD_NUM_P_73</f>
        <v>14</v>
      </c>
      <c r="F113" s="1880" t="str">
        <f>FHD_P_73</f>
        <v>Среднесписочная численность административно-управленческого персонала</v>
      </c>
      <c r="G113" s="970" t="s">
        <v>594</v>
      </c>
      <c r="H113" s="968"/>
      <c r="I113" s="968"/>
      <c r="J113" s="289" t="str">
        <f>FHD_NOTE_P_73</f>
        <v/>
      </c>
      <c r="K113" s="543"/>
      <c r="AF113" s="1631">
        <v>0</v>
      </c>
    </row>
    <row customHeight="1" ht="33.75" hidden="1">
      <c r="A114" s="989" t="s">
        <v>596</v>
      </c>
      <c r="D114" s="1638"/>
      <c r="E114" s="546" t="str">
        <f>FHD_NUM_P_74</f>
        <v/>
      </c>
      <c r="F114" s="1880" t="str">
        <f>FHD_P_74</f>
        <v/>
      </c>
      <c r="G114" s="1876" t="s">
        <v>597</v>
      </c>
      <c r="H114" s="577"/>
      <c r="I114" s="577"/>
      <c r="J114" s="289" t="str">
        <f>FHD_NOTE_P_74</f>
        <v/>
      </c>
      <c r="K114" s="543"/>
      <c r="AF114" s="1631">
        <v>0</v>
      </c>
    </row>
    <row s="1635" customFormat="1" customHeight="1" ht="18.75" hidden="1">
      <c r="A115" s="2373" t="s">
        <v>598</v>
      </c>
      <c r="B115" s="910"/>
      <c r="C115" s="735"/>
      <c r="D115" s="733"/>
      <c r="E115" s="546" t="str">
        <f>FHD_NUM_P_75</f>
        <v/>
      </c>
      <c r="F115" s="1880" t="str">
        <f>FHD_P_75</f>
        <v/>
      </c>
      <c r="G115" s="1876" t="s">
        <v>562</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562</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562</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599</v>
      </c>
      <c r="G119" s="747"/>
      <c r="H119" s="748"/>
      <c r="I119" s="748"/>
      <c r="J119" s="1003" t="s">
        <v>600</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601</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564</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590</v>
      </c>
      <c r="G122" s="572"/>
      <c r="H122" s="573"/>
      <c r="I122" s="573"/>
      <c r="J122" s="1004" t="s">
        <v>602</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566</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590</v>
      </c>
      <c r="G125" s="572"/>
      <c r="H125" s="573"/>
      <c r="I125" s="573"/>
      <c r="J125" s="1004" t="s">
        <v>603</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604</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605</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592</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311</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592</v>
      </c>
      <c r="D129" s="1638"/>
      <c r="E129" s="546" t="str">
        <f>FHD_NUM_P_83</f>
        <v>19.1</v>
      </c>
      <c r="F129" s="1524" t="str">
        <f>FHD_P_83</f>
        <v>Информация о показателях физического износа объектов теплоснабжения</v>
      </c>
      <c r="G129" s="1878" t="s">
        <v>311</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592</v>
      </c>
      <c r="D130" s="1638"/>
      <c r="E130" s="546" t="str">
        <f>FHD_NUM_P_84</f>
        <v>19.2</v>
      </c>
      <c r="F130" s="1524" t="str">
        <f>FHD_P_84</f>
        <v>Информация о показателях энергетической эффективности объектов теплоснабжения</v>
      </c>
      <c r="G130" s="1878" t="s">
        <v>311</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98FEB4-1505-9D74-9E03-0.EB83720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"ОКО"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305</v>
      </c>
      <c r="F9" s="2102"/>
      <c r="G9" s="2102"/>
      <c r="H9" s="2102"/>
      <c r="I9" s="2102"/>
      <c r="J9" s="2102"/>
      <c r="K9" s="2102"/>
      <c r="L9" s="2102"/>
      <c r="M9" s="2102"/>
      <c r="N9" s="2102"/>
      <c r="O9" s="2102"/>
      <c r="P9" s="2102"/>
      <c r="Q9" s="2102"/>
      <c r="R9" s="2103"/>
      <c r="S9" s="2127" t="s">
        <v>306</v>
      </c>
      <c r="T9" s="334"/>
      <c r="CF9" s="505">
        <v>19</v>
      </c>
    </row>
    <row customHeight="1" ht="48.29999999999999">
      <c r="D10" s="551" t="s">
        <v>89</v>
      </c>
      <c r="E10" s="2127" t="s">
        <v>89</v>
      </c>
      <c r="F10" s="2127"/>
      <c r="G10" s="521" t="s">
        <v>307</v>
      </c>
      <c r="H10" s="2127" t="s">
        <v>89</v>
      </c>
      <c r="I10" s="2127"/>
      <c r="J10" s="521" t="s">
        <v>606</v>
      </c>
      <c r="K10" s="521" t="s">
        <v>607</v>
      </c>
      <c r="L10" s="2127" t="s">
        <v>89</v>
      </c>
      <c r="M10" s="2127"/>
      <c r="N10" s="521" t="s">
        <v>608</v>
      </c>
      <c r="O10" s="521" t="s">
        <v>609</v>
      </c>
      <c r="P10" s="521" t="s">
        <v>610</v>
      </c>
      <c r="Q10" s="521" t="s">
        <v>611</v>
      </c>
      <c r="R10" s="521" t="s">
        <v>612</v>
      </c>
      <c r="S10" s="2127"/>
      <c r="T10" s="334"/>
      <c r="CF10" s="505">
        <v>46</v>
      </c>
    </row>
    <row s="1642" customFormat="1" customHeight="1" ht="15" hidden="1">
      <c r="A11" s="1052"/>
      <c r="D11" s="1025" t="s">
        <v>110</v>
      </c>
      <c r="E11" s="1025"/>
      <c r="F11" s="1025" t="s">
        <v>111</v>
      </c>
      <c r="G11" s="1025" t="s">
        <v>91</v>
      </c>
      <c r="H11" s="1025"/>
      <c r="I11" s="1025" t="s">
        <v>92</v>
      </c>
      <c r="J11" s="1025" t="s">
        <v>112</v>
      </c>
      <c r="K11" s="1025" t="s">
        <v>93</v>
      </c>
      <c r="L11" s="1025"/>
      <c r="M11" s="1025" t="s">
        <v>94</v>
      </c>
      <c r="N11" s="1025" t="s">
        <v>113</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381</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613</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568</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569</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614</v>
      </c>
      <c r="F17" s="2376"/>
      <c r="G17" s="2376"/>
      <c r="H17" s="2376"/>
      <c r="I17" s="2376"/>
      <c r="J17" s="2376"/>
      <c r="K17" s="2376"/>
      <c r="L17" s="2376"/>
      <c r="M17" s="2376"/>
      <c r="N17" s="2376"/>
      <c r="O17" s="2376"/>
      <c r="P17" s="2376"/>
      <c r="Q17" s="558">
        <f>SUMIF(T18:T19,"i",Q18:Q19)</f>
        <v>0</v>
      </c>
      <c r="R17" s="1017"/>
      <c r="S17" s="897" t="s">
        <v>615</v>
      </c>
      <c r="T17" s="717" t="s">
        <v>616</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617</v>
      </c>
      <c r="F20" s="2376"/>
      <c r="G20" s="2376"/>
      <c r="H20" s="2376"/>
      <c r="I20" s="2376"/>
      <c r="J20" s="2376"/>
      <c r="K20" s="2376"/>
      <c r="L20" s="2376"/>
      <c r="M20" s="2376"/>
      <c r="N20" s="2376"/>
      <c r="O20" s="2376"/>
      <c r="P20" s="2376"/>
      <c r="Q20" s="558">
        <f>SUMIF(T21:T22,"i",Q21:Q22)</f>
        <v>0</v>
      </c>
      <c r="R20" s="1017"/>
      <c r="S20" s="709" t="s">
        <v>618</v>
      </c>
      <c r="T20" s="717" t="s">
        <v>616</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0382F-E025-C071-B4C6-0.DB380B3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619</v>
      </c>
      <c r="C2" s="2053" t="s">
        <v>620</v>
      </c>
      <c r="D2" s="2052" t="s">
        <v>621</v>
      </c>
      <c r="E2" s="2056">
        <f>RIGHT(I2,LEN(I2)-SEARCH("#",SUBSTITUTE(I2,".","#",LEN(I2)-LEN(SUBSTITUTE(I2,".","")))))</f>
      </c>
      <c r="F2" s="2058">
        <f>J2</f>
        <v>0</v>
      </c>
      <c r="G2" s="1636"/>
      <c r="H2" s="2059"/>
      <c r="I2" s="2049"/>
      <c r="J2" s="540"/>
      <c r="K2" s="2019" t="s">
        <v>560</v>
      </c>
      <c r="L2" s="751"/>
      <c r="M2" s="751"/>
      <c r="N2" s="543"/>
      <c r="O2" s="1525" t="s">
        <v>561</v>
      </c>
      <c r="P2" s="543"/>
      <c r="Q2" s="1636"/>
      <c r="R2" s="1636"/>
      <c r="W2" s="1636"/>
      <c r="Z2" s="544"/>
      <c r="AF2" s="1632"/>
      <c r="AG2" s="1632"/>
      <c r="AH2" s="1632"/>
      <c r="AI2" s="1632"/>
      <c r="AJ2" s="1632"/>
      <c r="AK2" s="1366">
        <v>0</v>
      </c>
    </row>
    <row customHeight="1" ht="11.25" hidden="1">
      <c r="E3" s="2051" t="s">
        <v>622</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623</v>
      </c>
      <c r="J6" s="2307"/>
      <c r="K6" s="2307"/>
      <c r="L6" s="2307"/>
      <c r="M6" s="2307"/>
      <c r="O6" s="556"/>
      <c r="AK6" s="1631">
        <v>55</v>
      </c>
    </row>
    <row customHeight="1" ht="25.2">
      <c r="I7" s="2249" t="str">
        <f>IF(org=0,"Не определено",org)</f>
        <v>АО "ОКО"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624</v>
      </c>
      <c r="I10" s="711"/>
      <c r="J10" s="2367" t="s">
        <v>106</v>
      </c>
      <c r="K10" s="2368"/>
      <c r="L10" s="2029" t="str">
        <f>IF(L9="","",INDEX(DIFFERENTIATION_UNMERGE_VD,MATCH(L9,DIFFERENTIATION_ID_DIFF,0)))</f>
        <v/>
      </c>
      <c r="M10" s="2029">
        <f>IF(M9="","",INDEX(DIFFERENTIATION_UNMERGE_VD,MATCH(M9,DIFFERENTIATION_ID_DIFF,0)))</f>
        <v>0</v>
      </c>
      <c r="O10" s="2127" t="s">
        <v>306</v>
      </c>
      <c r="AK10" s="1631">
        <v>11</v>
      </c>
    </row>
    <row customHeight="1" ht="11.549999999999999">
      <c r="E11" s="2050" t="s">
        <v>625</v>
      </c>
      <c r="I11" s="711"/>
      <c r="J11" s="2367" t="s">
        <v>568</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626</v>
      </c>
      <c r="I12" s="1662"/>
      <c r="J12" s="2367" t="s">
        <v>569</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627</v>
      </c>
      <c r="F13" s="2050" t="s">
        <v>628</v>
      </c>
      <c r="I13" s="2369" t="s">
        <v>305</v>
      </c>
      <c r="J13" s="2370"/>
      <c r="K13" s="2370"/>
      <c r="L13" s="2027"/>
      <c r="M13" s="2067"/>
      <c r="O13" s="2127"/>
      <c r="AK13" s="1631">
        <v>11</v>
      </c>
    </row>
    <row customHeight="1" ht="24">
      <c r="I14" s="2020" t="s">
        <v>89</v>
      </c>
      <c r="J14" s="2020" t="s">
        <v>307</v>
      </c>
      <c r="K14" s="2020" t="s">
        <v>570</v>
      </c>
      <c r="L14" s="2060" t="s">
        <v>308</v>
      </c>
      <c r="M14" s="2061" t="s">
        <v>308</v>
      </c>
      <c r="O14" s="2127"/>
      <c r="AK14" s="1631">
        <v>23</v>
      </c>
    </row>
    <row customHeight="1" ht="24">
      <c r="A15" s="2054"/>
      <c r="B15" s="2053" t="s">
        <v>629</v>
      </c>
      <c r="C15" s="2053" t="s">
        <v>630</v>
      </c>
      <c r="D15" s="2052" t="s">
        <v>631</v>
      </c>
      <c r="E15" s="2056" t="s">
        <v>632</v>
      </c>
      <c r="F15" s="2056" t="s">
        <v>632</v>
      </c>
      <c r="G15" s="1636" t="s">
        <v>592</v>
      </c>
      <c r="H15" s="2021"/>
      <c r="I15" s="1630">
        <v>1</v>
      </c>
      <c r="J15" s="2022" t="s">
        <v>633</v>
      </c>
      <c r="K15" s="2020" t="s">
        <v>311</v>
      </c>
      <c r="L15" s="662"/>
      <c r="M15" s="818"/>
      <c r="N15" s="543" t="s">
        <v>634</v>
      </c>
      <c r="O15" s="1525" t="s">
        <v>635</v>
      </c>
      <c r="P15" s="543" t="s">
        <v>634</v>
      </c>
      <c r="AK15" s="1631">
        <v>23</v>
      </c>
    </row>
    <row customHeight="1" ht="35.699999999999996">
      <c r="A16" s="2054"/>
      <c r="B16" s="2053" t="s">
        <v>636</v>
      </c>
      <c r="C16" s="2053" t="s">
        <v>637</v>
      </c>
      <c r="D16" s="2052" t="s">
        <v>621</v>
      </c>
      <c r="E16" s="2056" t="s">
        <v>632</v>
      </c>
      <c r="F16" s="2056" t="s">
        <v>632</v>
      </c>
      <c r="H16" s="2021"/>
      <c r="I16" s="1629">
        <v>2</v>
      </c>
      <c r="J16" s="2063" t="s">
        <v>638</v>
      </c>
      <c r="K16" s="2062" t="s">
        <v>560</v>
      </c>
      <c r="L16" s="2068"/>
      <c r="M16" s="1676"/>
      <c r="N16" s="543" t="s">
        <v>634</v>
      </c>
      <c r="O16" s="1525" t="s">
        <v>639</v>
      </c>
      <c r="P16" s="543" t="s">
        <v>634</v>
      </c>
      <c r="AK16" s="1631">
        <v>34</v>
      </c>
    </row>
    <row s="1642" customFormat="1" customHeight="1" ht="17.25" hidden="1">
      <c r="A17" s="1167"/>
      <c r="B17" s="1167"/>
      <c r="C17" s="1167"/>
      <c r="D17" s="1167"/>
      <c r="E17" s="1167"/>
      <c r="H17" s="1324"/>
      <c r="I17" s="1013" t="s">
        <v>640</v>
      </c>
      <c r="J17" s="991"/>
      <c r="K17" s="1013"/>
      <c r="L17" s="992"/>
      <c r="M17" s="992"/>
      <c r="O17" s="1385"/>
      <c r="AK17" s="1636">
        <v>1</v>
      </c>
    </row>
    <row s="1366" customFormat="1" customHeight="1" ht="24">
      <c r="A18" s="987"/>
      <c r="B18" s="987"/>
      <c r="C18" s="987"/>
      <c r="D18" s="987"/>
      <c r="E18" s="987"/>
      <c r="G18" s="1636"/>
      <c r="H18" s="1633"/>
      <c r="I18" s="570"/>
      <c r="J18" s="571" t="s">
        <v>590</v>
      </c>
      <c r="K18" s="572"/>
      <c r="L18" s="2070"/>
      <c r="M18" s="573"/>
      <c r="N18" s="543"/>
      <c r="O18" s="1525" t="s">
        <v>591</v>
      </c>
      <c r="P18" s="543"/>
      <c r="Q18" s="1636"/>
      <c r="R18" s="1636"/>
      <c r="W18" s="1636"/>
      <c r="Z18" s="544"/>
      <c r="AF18" s="1632"/>
      <c r="AG18" s="1632"/>
      <c r="AH18" s="1632"/>
      <c r="AI18" s="1632"/>
      <c r="AJ18" s="1632"/>
      <c r="AK18" s="1366">
        <v>23</v>
      </c>
    </row>
    <row customHeight="1" ht="19.95">
      <c r="A19" s="2054"/>
      <c r="B19" s="2053" t="s">
        <v>641</v>
      </c>
      <c r="C19" s="2053" t="s">
        <v>642</v>
      </c>
      <c r="D19" s="2052" t="s">
        <v>621</v>
      </c>
      <c r="E19" s="2056" t="s">
        <v>632</v>
      </c>
      <c r="F19" s="2056" t="s">
        <v>632</v>
      </c>
      <c r="H19" s="2021"/>
      <c r="I19" s="1664">
        <v>3</v>
      </c>
      <c r="J19" s="2022" t="s">
        <v>642</v>
      </c>
      <c r="K19" s="2018" t="s">
        <v>560</v>
      </c>
      <c r="L19" s="727"/>
      <c r="M19" s="557"/>
      <c r="N19" s="543"/>
      <c r="O19" s="1525" t="s">
        <v>643</v>
      </c>
      <c r="P19" s="543"/>
      <c r="AK19" s="1631">
        <v>19</v>
      </c>
    </row>
    <row customHeight="1" ht="77.7">
      <c r="A20" s="2054"/>
      <c r="B20" s="2053" t="s">
        <v>644</v>
      </c>
      <c r="C20" s="2053" t="s">
        <v>645</v>
      </c>
      <c r="D20" s="2052" t="s">
        <v>621</v>
      </c>
      <c r="E20" s="2056" t="s">
        <v>632</v>
      </c>
      <c r="F20" s="2056" t="s">
        <v>632</v>
      </c>
      <c r="H20" s="2021"/>
      <c r="I20" s="1664">
        <v>4</v>
      </c>
      <c r="J20" s="2022" t="s">
        <v>646</v>
      </c>
      <c r="K20" s="2018" t="s">
        <v>587</v>
      </c>
      <c r="L20" s="727"/>
      <c r="M20" s="557"/>
      <c r="N20" s="543"/>
      <c r="O20" s="1525"/>
      <c r="P20" s="543"/>
      <c r="AK20" s="1631">
        <v>74</v>
      </c>
    </row>
    <row customHeight="1" ht="35.699999999999996">
      <c r="A21" s="2054"/>
      <c r="B21" s="2053" t="s">
        <v>647</v>
      </c>
      <c r="C21" s="2053" t="s">
        <v>648</v>
      </c>
      <c r="D21" s="2052" t="s">
        <v>621</v>
      </c>
      <c r="E21" s="2056" t="s">
        <v>632</v>
      </c>
      <c r="F21" s="2056" t="s">
        <v>632</v>
      </c>
      <c r="H21" s="2021"/>
      <c r="I21" s="1664">
        <v>5</v>
      </c>
      <c r="J21" s="2022" t="s">
        <v>649</v>
      </c>
      <c r="K21" s="2018" t="s">
        <v>587</v>
      </c>
      <c r="L21" s="727"/>
      <c r="M21" s="557"/>
      <c r="N21" s="543"/>
      <c r="O21" s="1525" t="s">
        <v>643</v>
      </c>
      <c r="P21" s="543"/>
      <c r="AK21" s="1631">
        <v>34</v>
      </c>
    </row>
    <row customHeight="1" ht="48.29999999999999">
      <c r="A22" s="2054"/>
      <c r="B22" s="2053" t="s">
        <v>650</v>
      </c>
      <c r="C22" s="2053" t="s">
        <v>651</v>
      </c>
      <c r="D22" s="2052" t="s">
        <v>621</v>
      </c>
      <c r="E22" s="2056" t="s">
        <v>632</v>
      </c>
      <c r="F22" s="2056" t="s">
        <v>632</v>
      </c>
      <c r="H22" s="2021"/>
      <c r="I22" s="1664">
        <v>6</v>
      </c>
      <c r="J22" s="2022" t="s">
        <v>652</v>
      </c>
      <c r="K22" s="2018" t="s">
        <v>587</v>
      </c>
      <c r="L22" s="727"/>
      <c r="M22" s="557"/>
      <c r="N22" s="543"/>
      <c r="O22" s="1525" t="s">
        <v>653</v>
      </c>
      <c r="P22" s="543"/>
      <c r="AK22" s="1631">
        <v>46</v>
      </c>
    </row>
    <row customHeight="1" ht="19.95">
      <c r="A23" s="2054"/>
      <c r="B23" s="2053" t="s">
        <v>654</v>
      </c>
      <c r="C23" s="2053" t="s">
        <v>655</v>
      </c>
      <c r="D23" s="2052" t="s">
        <v>621</v>
      </c>
      <c r="E23" s="2056" t="s">
        <v>632</v>
      </c>
      <c r="F23" s="2056" t="s">
        <v>632</v>
      </c>
      <c r="H23" s="2021"/>
      <c r="I23" s="1664" t="s">
        <v>656</v>
      </c>
      <c r="J23" s="1524" t="s">
        <v>657</v>
      </c>
      <c r="K23" s="2018" t="s">
        <v>587</v>
      </c>
      <c r="L23" s="727"/>
      <c r="M23" s="557"/>
      <c r="N23" s="543"/>
      <c r="O23" s="1525" t="s">
        <v>643</v>
      </c>
      <c r="P23" s="543"/>
      <c r="AK23" s="1631">
        <v>19</v>
      </c>
    </row>
    <row customHeight="1" ht="19.95">
      <c r="A24" s="2054"/>
      <c r="B24" s="2053" t="s">
        <v>658</v>
      </c>
      <c r="C24" s="2053" t="s">
        <v>659</v>
      </c>
      <c r="D24" s="2052" t="s">
        <v>621</v>
      </c>
      <c r="E24" s="2056" t="s">
        <v>632</v>
      </c>
      <c r="F24" s="2056" t="s">
        <v>632</v>
      </c>
      <c r="H24" s="2021"/>
      <c r="I24" s="1664" t="s">
        <v>660</v>
      </c>
      <c r="J24" s="1524" t="s">
        <v>661</v>
      </c>
      <c r="K24" s="2018" t="s">
        <v>587</v>
      </c>
      <c r="L24" s="727"/>
      <c r="M24" s="557"/>
      <c r="N24" s="543"/>
      <c r="O24" s="1525"/>
      <c r="P24" s="543"/>
      <c r="AK24" s="1631">
        <v>19</v>
      </c>
    </row>
    <row customHeight="1" ht="24">
      <c r="A25" s="2054"/>
      <c r="B25" s="2053" t="s">
        <v>662</v>
      </c>
      <c r="C25" s="2053" t="s">
        <v>663</v>
      </c>
      <c r="D25" s="2052" t="s">
        <v>621</v>
      </c>
      <c r="E25" s="2056" t="s">
        <v>632</v>
      </c>
      <c r="F25" s="2056" t="s">
        <v>632</v>
      </c>
      <c r="H25" s="2021"/>
      <c r="I25" s="1664" t="s">
        <v>664</v>
      </c>
      <c r="J25" s="1524" t="s">
        <v>665</v>
      </c>
      <c r="K25" s="2018" t="s">
        <v>587</v>
      </c>
      <c r="L25" s="727"/>
      <c r="M25" s="557"/>
      <c r="N25" s="543"/>
      <c r="O25" s="1525"/>
      <c r="P25" s="543"/>
      <c r="AK25" s="1631">
        <v>23</v>
      </c>
    </row>
    <row customHeight="1" ht="24">
      <c r="A26" s="2054"/>
      <c r="B26" s="2053" t="s">
        <v>666</v>
      </c>
      <c r="C26" s="2053" t="s">
        <v>667</v>
      </c>
      <c r="D26" s="2052" t="s">
        <v>621</v>
      </c>
      <c r="E26" s="2056" t="s">
        <v>632</v>
      </c>
      <c r="F26" s="2056" t="s">
        <v>632</v>
      </c>
      <c r="H26" s="2021"/>
      <c r="I26" s="1664">
        <v>7</v>
      </c>
      <c r="J26" s="2022" t="s">
        <v>667</v>
      </c>
      <c r="K26" s="2018" t="s">
        <v>668</v>
      </c>
      <c r="L26" s="727"/>
      <c r="M26" s="557"/>
      <c r="N26" s="543"/>
      <c r="O26" s="1525"/>
      <c r="P26" s="543"/>
      <c r="AK26" s="1631">
        <v>23</v>
      </c>
    </row>
    <row customHeight="1" ht="24">
      <c r="A27" s="2054"/>
      <c r="B27" s="2053" t="s">
        <v>669</v>
      </c>
      <c r="C27" s="2053" t="s">
        <v>670</v>
      </c>
      <c r="D27" s="2052" t="s">
        <v>621</v>
      </c>
      <c r="E27" s="2056" t="s">
        <v>632</v>
      </c>
      <c r="F27" s="2056" t="s">
        <v>632</v>
      </c>
      <c r="H27" s="2021"/>
      <c r="I27" s="1664">
        <v>8</v>
      </c>
      <c r="J27" s="2022" t="s">
        <v>670</v>
      </c>
      <c r="K27" s="2018" t="s">
        <v>593</v>
      </c>
      <c r="L27" s="727"/>
      <c r="M27" s="557"/>
      <c r="N27" s="543"/>
      <c r="O27" s="1525"/>
      <c r="P27" s="543"/>
      <c r="AK27" s="1631">
        <v>23</v>
      </c>
    </row>
    <row customHeight="1" ht="35.699999999999996">
      <c r="A28" s="2054"/>
      <c r="B28" s="2053" t="s">
        <v>671</v>
      </c>
      <c r="C28" s="2053" t="s">
        <v>672</v>
      </c>
      <c r="D28" s="2052" t="s">
        <v>621</v>
      </c>
      <c r="E28" s="2056" t="s">
        <v>632</v>
      </c>
      <c r="F28" s="2056" t="s">
        <v>632</v>
      </c>
      <c r="H28" s="2021"/>
      <c r="I28" s="1675">
        <v>9</v>
      </c>
      <c r="J28" s="2022" t="s">
        <v>673</v>
      </c>
      <c r="K28" s="2018" t="s">
        <v>564</v>
      </c>
      <c r="L28" s="727"/>
      <c r="M28" s="557"/>
      <c r="N28" s="543"/>
      <c r="O28" s="1525"/>
      <c r="P28" s="543"/>
      <c r="AK28" s="1631">
        <v>34</v>
      </c>
    </row>
    <row customHeight="1" ht="35.699999999999996">
      <c r="A29" s="2054"/>
      <c r="B29" s="2053" t="s">
        <v>674</v>
      </c>
      <c r="C29" s="2053" t="s">
        <v>675</v>
      </c>
      <c r="D29" s="2052" t="s">
        <v>621</v>
      </c>
      <c r="E29" s="2056" t="s">
        <v>632</v>
      </c>
      <c r="F29" s="2056" t="s">
        <v>632</v>
      </c>
      <c r="H29" s="2021"/>
      <c r="I29" s="1675">
        <v>10</v>
      </c>
      <c r="J29" s="2022" t="s">
        <v>676</v>
      </c>
      <c r="K29" s="2018" t="s">
        <v>564</v>
      </c>
      <c r="L29" s="727"/>
      <c r="M29" s="557"/>
      <c r="N29" s="543"/>
      <c r="O29" s="1525"/>
      <c r="P29" s="543"/>
      <c r="AK29" s="1631">
        <v>34</v>
      </c>
    </row>
    <row customHeight="1" ht="24">
      <c r="A30" s="2054"/>
      <c r="B30" s="2053" t="s">
        <v>677</v>
      </c>
      <c r="C30" s="2053" t="s">
        <v>678</v>
      </c>
      <c r="D30" s="2052" t="s">
        <v>621</v>
      </c>
      <c r="E30" s="2056" t="s">
        <v>632</v>
      </c>
      <c r="F30" s="2056" t="s">
        <v>632</v>
      </c>
      <c r="H30" s="2021"/>
      <c r="I30" s="1675">
        <v>11</v>
      </c>
      <c r="J30" s="2022" t="s">
        <v>678</v>
      </c>
      <c r="K30" s="2018" t="s">
        <v>594</v>
      </c>
      <c r="L30" s="2069"/>
      <c r="M30" s="1621"/>
      <c r="N30" s="543"/>
      <c r="O30" s="1525"/>
      <c r="P30" s="543"/>
      <c r="AK30" s="1631">
        <v>23</v>
      </c>
    </row>
    <row customHeight="1" ht="24">
      <c r="A31" s="2054"/>
      <c r="B31" s="2053" t="s">
        <v>679</v>
      </c>
      <c r="C31" s="2053" t="s">
        <v>680</v>
      </c>
      <c r="D31" s="2052" t="s">
        <v>621</v>
      </c>
      <c r="E31" s="2056" t="s">
        <v>632</v>
      </c>
      <c r="F31" s="2056" t="s">
        <v>632</v>
      </c>
      <c r="H31" s="2021"/>
      <c r="I31" s="1675">
        <v>12</v>
      </c>
      <c r="J31" s="2022" t="s">
        <v>680</v>
      </c>
      <c r="K31" s="2018" t="s">
        <v>594</v>
      </c>
      <c r="L31" s="2069"/>
      <c r="M31" s="1621"/>
      <c r="N31" s="543"/>
      <c r="O31" s="1525"/>
      <c r="P31" s="543"/>
      <c r="AK31" s="1631">
        <v>23</v>
      </c>
    </row>
    <row customHeight="1" ht="48.29999999999999">
      <c r="A32" s="2054"/>
      <c r="B32" s="2053" t="s">
        <v>681</v>
      </c>
      <c r="C32" s="2053" t="s">
        <v>682</v>
      </c>
      <c r="D32" s="2052" t="s">
        <v>621</v>
      </c>
      <c r="E32" s="2056" t="s">
        <v>632</v>
      </c>
      <c r="F32" s="2056" t="s">
        <v>632</v>
      </c>
      <c r="H32" s="2021"/>
      <c r="I32" s="1675">
        <v>13</v>
      </c>
      <c r="J32" s="2022" t="s">
        <v>683</v>
      </c>
      <c r="K32" s="2018" t="s">
        <v>604</v>
      </c>
      <c r="L32" s="727"/>
      <c r="M32" s="557"/>
      <c r="N32" s="543"/>
      <c r="O32" s="1525" t="s">
        <v>643</v>
      </c>
      <c r="P32" s="543"/>
      <c r="AK32" s="1631">
        <v>46</v>
      </c>
    </row>
    <row s="1366" customFormat="1" customHeight="1" ht="48.29999999999999">
      <c r="A33" s="2054"/>
      <c r="B33" s="2053" t="s">
        <v>684</v>
      </c>
      <c r="C33" s="2053" t="s">
        <v>685</v>
      </c>
      <c r="D33" s="2052" t="s">
        <v>621</v>
      </c>
      <c r="E33" s="2056" t="s">
        <v>632</v>
      </c>
      <c r="F33" s="2056" t="s">
        <v>632</v>
      </c>
      <c r="G33" s="1636"/>
      <c r="H33" s="2021"/>
      <c r="I33" s="1675">
        <v>14</v>
      </c>
      <c r="J33" s="2034" t="s">
        <v>686</v>
      </c>
      <c r="K33" s="2023" t="s">
        <v>687</v>
      </c>
      <c r="L33" s="727"/>
      <c r="M33" s="557"/>
      <c r="N33" s="543"/>
      <c r="O33" s="1525" t="s">
        <v>643</v>
      </c>
      <c r="P33" s="543"/>
      <c r="Q33" s="1636"/>
      <c r="R33" s="1636"/>
      <c r="W33" s="1636"/>
      <c r="Z33" s="544"/>
      <c r="AF33" s="1632"/>
      <c r="AG33" s="1632"/>
      <c r="AH33" s="1632"/>
      <c r="AI33" s="1632"/>
      <c r="AJ33" s="1632"/>
      <c r="AK33" s="1366">
        <v>46</v>
      </c>
    </row>
    <row customHeight="1" ht="108">
      <c r="A34" s="2054"/>
      <c r="B34" s="2053" t="s">
        <v>688</v>
      </c>
      <c r="C34" s="2053" t="s">
        <v>689</v>
      </c>
      <c r="D34" s="2052" t="s">
        <v>631</v>
      </c>
      <c r="E34" s="2056" t="s">
        <v>632</v>
      </c>
      <c r="F34" s="2056" t="s">
        <v>632</v>
      </c>
      <c r="G34" s="1636" t="s">
        <v>592</v>
      </c>
      <c r="H34" s="2021"/>
      <c r="I34" s="2032">
        <v>15</v>
      </c>
      <c r="J34" s="2033" t="s">
        <v>690</v>
      </c>
      <c r="K34" s="2018" t="s">
        <v>311</v>
      </c>
      <c r="L34" s="385"/>
      <c r="M34" s="1164"/>
      <c r="N34" s="543"/>
      <c r="O34" s="1525" t="s">
        <v>635</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DA044-C799-B187-F499-0.3D5F59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691</v>
      </c>
      <c r="C2" s="2053" t="s">
        <v>692</v>
      </c>
      <c r="D2" s="2052" t="s">
        <v>631</v>
      </c>
      <c r="E2" s="2058">
        <f>I2-3</f>
        <v>-3</v>
      </c>
      <c r="F2" s="2058">
        <f>J2</f>
        <v>0</v>
      </c>
      <c r="H2" s="1730" t="s">
        <v>450</v>
      </c>
      <c r="I2" s="2024"/>
      <c r="J2" s="1682"/>
      <c r="K2" s="2018" t="s">
        <v>311</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693</v>
      </c>
      <c r="J5" s="2248"/>
      <c r="K5" s="2248"/>
      <c r="L5" s="2248"/>
      <c r="M5" s="266"/>
      <c r="W5" s="1631">
        <v>48</v>
      </c>
    </row>
    <row customHeight="1" ht="18">
      <c r="H6" s="376"/>
      <c r="I6" s="2249" t="str">
        <f>IF(org=0,"Не определено",org)</f>
        <v>АО "ОКО"</v>
      </c>
      <c r="J6" s="2249"/>
      <c r="K6" s="2249"/>
      <c r="L6" s="2249"/>
      <c r="M6" s="266"/>
      <c r="W6" s="1631">
        <v>17</v>
      </c>
    </row>
    <row customHeight="1" ht="14.699999999999998">
      <c r="H7" s="376"/>
      <c r="I7" s="457"/>
      <c r="J7" s="463"/>
      <c r="K7" s="463"/>
      <c r="L7" s="752"/>
      <c r="M7" s="193"/>
      <c r="W7" s="1631">
        <v>14</v>
      </c>
    </row>
    <row customHeight="1" ht="14.699999999999998">
      <c r="H8" s="376"/>
      <c r="I8" s="2386" t="s">
        <v>305</v>
      </c>
      <c r="J8" s="2387"/>
      <c r="K8" s="2387"/>
      <c r="L8" s="2388"/>
      <c r="M8" s="2389" t="s">
        <v>306</v>
      </c>
      <c r="W8" s="1631">
        <v>14</v>
      </c>
    </row>
    <row customHeight="1" ht="35.699999999999996">
      <c r="E9" s="2051" t="s">
        <v>622</v>
      </c>
      <c r="F9" s="2051" t="s">
        <v>628</v>
      </c>
      <c r="H9" s="376"/>
      <c r="I9" s="2025" t="s">
        <v>89</v>
      </c>
      <c r="J9" s="2026" t="s">
        <v>307</v>
      </c>
      <c r="K9" s="2064" t="s">
        <v>570</v>
      </c>
      <c r="L9" s="2065" t="s">
        <v>308</v>
      </c>
      <c r="M9" s="2389"/>
      <c r="W9" s="1631">
        <v>34</v>
      </c>
    </row>
    <row customHeight="1" ht="35.699999999999996">
      <c r="B10" s="2053" t="s">
        <v>694</v>
      </c>
      <c r="C10" s="2053" t="s">
        <v>695</v>
      </c>
      <c r="D10" s="2052" t="s">
        <v>631</v>
      </c>
      <c r="E10" s="2056" t="s">
        <v>632</v>
      </c>
      <c r="F10" s="2056" t="s">
        <v>632</v>
      </c>
      <c r="H10" s="376"/>
      <c r="I10" s="2024" t="s">
        <v>110</v>
      </c>
      <c r="J10" s="1886" t="s">
        <v>696</v>
      </c>
      <c r="K10" s="2018" t="s">
        <v>311</v>
      </c>
      <c r="L10" s="818"/>
      <c r="M10" s="297" t="s">
        <v>697</v>
      </c>
      <c r="W10" s="1631">
        <v>34</v>
      </c>
    </row>
    <row customHeight="1" ht="50.25">
      <c r="B11" s="2053" t="s">
        <v>698</v>
      </c>
      <c r="C11" s="2053" t="s">
        <v>699</v>
      </c>
      <c r="D11" s="2052" t="s">
        <v>631</v>
      </c>
      <c r="E11" s="2056" t="s">
        <v>632</v>
      </c>
      <c r="F11" s="2056" t="s">
        <v>632</v>
      </c>
      <c r="H11" s="376"/>
      <c r="I11" s="2024" t="s">
        <v>111</v>
      </c>
      <c r="J11" s="1886" t="s">
        <v>700</v>
      </c>
      <c r="K11" s="2018" t="s">
        <v>311</v>
      </c>
      <c r="L11" s="818"/>
      <c r="M11" s="297" t="s">
        <v>697</v>
      </c>
      <c r="W11" s="1631">
        <v>48</v>
      </c>
    </row>
    <row customHeight="1" ht="48.29999999999999">
      <c r="B12" s="2053" t="s">
        <v>701</v>
      </c>
      <c r="C12" s="2053" t="s">
        <v>702</v>
      </c>
      <c r="D12" s="2052" t="s">
        <v>631</v>
      </c>
      <c r="E12" s="2056" t="s">
        <v>632</v>
      </c>
      <c r="F12" s="2056" t="s">
        <v>632</v>
      </c>
      <c r="H12" s="1688"/>
      <c r="I12" s="2024" t="s">
        <v>91</v>
      </c>
      <c r="J12" s="2031" t="s">
        <v>703</v>
      </c>
      <c r="K12" s="2018" t="s">
        <v>311</v>
      </c>
      <c r="L12" s="818"/>
      <c r="M12" s="297" t="s">
        <v>704</v>
      </c>
      <c r="N12" s="1624"/>
      <c r="P12" s="1631"/>
      <c r="W12" s="1631">
        <v>46</v>
      </c>
    </row>
    <row customHeight="1" ht="14.699999999999998">
      <c r="E13" s="343"/>
      <c r="H13" s="376"/>
      <c r="I13" s="347"/>
      <c r="J13" s="651" t="s">
        <v>705</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567C6-2D94-F1D5-C788-0.07438FA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556</v>
      </c>
      <c r="H2" s="541"/>
      <c r="I2" s="541"/>
      <c r="J2" s="542" t="s">
        <v>706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707</v>
      </c>
      <c r="F6" s="2307"/>
      <c r="G6" s="2307"/>
      <c r="H6" s="2307"/>
      <c r="I6" s="2307"/>
      <c r="J6" s="556"/>
      <c r="AF6" s="1631">
        <v>30</v>
      </c>
    </row>
    <row customHeight="1" ht="11.549999999999999">
      <c r="E7" s="2249" t="str">
        <f>IF(org=0,"Не определено",org)</f>
        <v>АО "ОКО"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568</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569</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305</v>
      </c>
      <c r="F13" s="2370"/>
      <c r="G13" s="2370"/>
      <c r="H13" s="1551"/>
      <c r="I13" s="1551"/>
      <c r="J13" s="2127"/>
      <c r="AF13" s="1631">
        <v>11</v>
      </c>
    </row>
    <row customHeight="1" ht="24">
      <c r="E14" s="1639" t="s">
        <v>89</v>
      </c>
      <c r="F14" s="1634" t="s">
        <v>307</v>
      </c>
      <c r="G14" s="1634" t="s">
        <v>570</v>
      </c>
      <c r="H14" s="1634" t="s">
        <v>308</v>
      </c>
      <c r="I14" s="1634" t="s">
        <v>308</v>
      </c>
      <c r="J14" s="2127"/>
      <c r="AF14" s="1631">
        <v>23</v>
      </c>
    </row>
    <row customHeight="1" ht="19.95">
      <c r="D15" s="1638"/>
      <c r="E15" s="1630" t="s">
        <v>110</v>
      </c>
      <c r="F15" s="707" t="s">
        <v>708</v>
      </c>
      <c r="G15" s="1646" t="s">
        <v>556</v>
      </c>
      <c r="H15" s="557"/>
      <c r="I15" s="557"/>
      <c r="J15" s="289" t="s">
        <v>709</v>
      </c>
      <c r="K15" s="543" t="s">
        <v>634</v>
      </c>
      <c r="AF15" s="1631">
        <v>19</v>
      </c>
    </row>
    <row customHeight="1" ht="35.699999999999996">
      <c r="D16" s="1638"/>
      <c r="E16" s="1630" t="s">
        <v>111</v>
      </c>
      <c r="F16" s="707" t="s">
        <v>710</v>
      </c>
      <c r="G16" s="1646" t="s">
        <v>556</v>
      </c>
      <c r="H16" s="558">
        <f>SUM(H17,H20:H32)</f>
        <v>0</v>
      </c>
      <c r="I16" s="558">
        <f>SUM(I17,I20,I23,I26,I29:I32)</f>
        <v>0</v>
      </c>
      <c r="J16" s="289" t="s">
        <v>711</v>
      </c>
      <c r="K16" s="543" t="s">
        <v>634</v>
      </c>
      <c r="AF16" s="1631">
        <v>34</v>
      </c>
    </row>
    <row customHeight="1" ht="19.95">
      <c r="D17" s="1638"/>
      <c r="E17" s="1664" t="s">
        <v>712</v>
      </c>
      <c r="F17" s="954" t="s">
        <v>713</v>
      </c>
      <c r="G17" s="1643" t="s">
        <v>556</v>
      </c>
      <c r="H17" s="557"/>
      <c r="I17" s="557"/>
      <c r="J17" s="289" t="s">
        <v>714</v>
      </c>
      <c r="K17" s="543"/>
      <c r="AF17" s="1631">
        <v>19</v>
      </c>
    </row>
    <row customHeight="1" ht="24">
      <c r="D18" s="1638"/>
      <c r="E18" s="1664" t="s">
        <v>715</v>
      </c>
      <c r="F18" s="1650" t="s">
        <v>716</v>
      </c>
      <c r="G18" s="1643" t="s">
        <v>556</v>
      </c>
      <c r="H18" s="557"/>
      <c r="I18" s="557"/>
      <c r="J18" s="289" t="s">
        <v>717</v>
      </c>
      <c r="K18" s="543"/>
      <c r="AF18" s="1631">
        <v>23</v>
      </c>
    </row>
    <row customHeight="1" ht="35.699999999999996">
      <c r="D19" s="1638"/>
      <c r="E19" s="1664" t="s">
        <v>718</v>
      </c>
      <c r="F19" s="1650" t="s">
        <v>719</v>
      </c>
      <c r="G19" s="1643" t="s">
        <v>556</v>
      </c>
      <c r="H19" s="557"/>
      <c r="I19" s="557"/>
      <c r="J19" s="289"/>
      <c r="K19" s="543"/>
      <c r="AF19" s="1631">
        <v>34</v>
      </c>
    </row>
    <row customHeight="1" ht="19.95">
      <c r="D20" s="1638"/>
      <c r="E20" s="1664" t="s">
        <v>312</v>
      </c>
      <c r="F20" s="954" t="s">
        <v>720</v>
      </c>
      <c r="G20" s="1643" t="s">
        <v>556</v>
      </c>
      <c r="H20" s="557"/>
      <c r="I20" s="557"/>
      <c r="J20" s="289" t="s">
        <v>721</v>
      </c>
      <c r="K20" s="543"/>
      <c r="AF20" s="1631">
        <v>19</v>
      </c>
    </row>
    <row customHeight="1" ht="19.95">
      <c r="D21" s="1638"/>
      <c r="E21" s="1664" t="s">
        <v>722</v>
      </c>
      <c r="F21" s="1650" t="s">
        <v>723</v>
      </c>
      <c r="G21" s="1643" t="s">
        <v>556</v>
      </c>
      <c r="H21" s="557"/>
      <c r="I21" s="557"/>
      <c r="J21" s="289"/>
      <c r="K21" s="543"/>
      <c r="AF21" s="1631">
        <v>19</v>
      </c>
    </row>
    <row customHeight="1" ht="19.95">
      <c r="D22" s="1638"/>
      <c r="E22" s="1664" t="s">
        <v>724</v>
      </c>
      <c r="F22" s="1650" t="s">
        <v>725</v>
      </c>
      <c r="G22" s="1643" t="s">
        <v>556</v>
      </c>
      <c r="H22" s="557"/>
      <c r="I22" s="557"/>
      <c r="J22" s="289"/>
      <c r="K22" s="543"/>
      <c r="AF22" s="1631">
        <v>19</v>
      </c>
    </row>
    <row customHeight="1" ht="24">
      <c r="D23" s="1638"/>
      <c r="E23" s="1664" t="s">
        <v>315</v>
      </c>
      <c r="F23" s="954" t="s">
        <v>726</v>
      </c>
      <c r="G23" s="1643" t="s">
        <v>556</v>
      </c>
      <c r="H23" s="557"/>
      <c r="I23" s="557"/>
      <c r="J23" s="289" t="s">
        <v>727</v>
      </c>
      <c r="K23" s="543"/>
      <c r="AF23" s="1631">
        <v>23</v>
      </c>
    </row>
    <row customHeight="1" ht="19.95">
      <c r="D24" s="1638"/>
      <c r="E24" s="1664" t="s">
        <v>728</v>
      </c>
      <c r="F24" s="1650" t="s">
        <v>729</v>
      </c>
      <c r="G24" s="1643" t="s">
        <v>556</v>
      </c>
      <c r="H24" s="557"/>
      <c r="I24" s="557"/>
      <c r="J24" s="289"/>
      <c r="K24" s="543"/>
      <c r="AF24" s="1631">
        <v>19</v>
      </c>
    </row>
    <row customHeight="1" ht="35.699999999999996">
      <c r="D25" s="1638"/>
      <c r="E25" s="1664" t="s">
        <v>730</v>
      </c>
      <c r="F25" s="1650" t="s">
        <v>731</v>
      </c>
      <c r="G25" s="1643" t="s">
        <v>556</v>
      </c>
      <c r="H25" s="557"/>
      <c r="I25" s="557"/>
      <c r="J25" s="289"/>
      <c r="K25" s="543"/>
      <c r="AF25" s="1631">
        <v>34</v>
      </c>
    </row>
    <row customHeight="1" ht="24">
      <c r="D26" s="1638"/>
      <c r="E26" s="1664" t="s">
        <v>732</v>
      </c>
      <c r="F26" s="954" t="s">
        <v>733</v>
      </c>
      <c r="G26" s="1643" t="s">
        <v>556</v>
      </c>
      <c r="H26" s="557"/>
      <c r="I26" s="557"/>
      <c r="J26" s="289" t="s">
        <v>734</v>
      </c>
      <c r="K26" s="543"/>
      <c r="AF26" s="1631">
        <v>23</v>
      </c>
    </row>
    <row customHeight="1" ht="19.95">
      <c r="D27" s="1638"/>
      <c r="E27" s="1675" t="s">
        <v>735</v>
      </c>
      <c r="F27" s="1650" t="s">
        <v>736</v>
      </c>
      <c r="G27" s="1654" t="s">
        <v>556</v>
      </c>
      <c r="H27" s="1676"/>
      <c r="I27" s="1676"/>
      <c r="J27" s="289"/>
      <c r="K27" s="543"/>
      <c r="AF27" s="1631">
        <v>19</v>
      </c>
    </row>
    <row customHeight="1" ht="19.95">
      <c r="D28" s="1638"/>
      <c r="E28" s="1675" t="s">
        <v>737</v>
      </c>
      <c r="F28" s="1650" t="s">
        <v>738</v>
      </c>
      <c r="G28" s="1654" t="s">
        <v>556</v>
      </c>
      <c r="H28" s="1676"/>
      <c r="I28" s="1676"/>
      <c r="J28" s="289"/>
      <c r="K28" s="543"/>
      <c r="AF28" s="1631">
        <v>19</v>
      </c>
    </row>
    <row customHeight="1" ht="19.95">
      <c r="D29" s="1638"/>
      <c r="E29" s="1675" t="s">
        <v>739</v>
      </c>
      <c r="F29" s="954" t="s">
        <v>740</v>
      </c>
      <c r="G29" s="1654" t="s">
        <v>556</v>
      </c>
      <c r="H29" s="1676"/>
      <c r="I29" s="1676"/>
      <c r="J29" s="289"/>
      <c r="K29" s="543"/>
      <c r="AF29" s="1631">
        <v>19</v>
      </c>
    </row>
    <row customHeight="1" ht="19.95">
      <c r="D30" s="1638"/>
      <c r="E30" s="1675" t="s">
        <v>741</v>
      </c>
      <c r="F30" s="954" t="s">
        <v>742</v>
      </c>
      <c r="G30" s="1654" t="s">
        <v>556</v>
      </c>
      <c r="H30" s="1676"/>
      <c r="I30" s="1676"/>
      <c r="J30" s="289"/>
      <c r="K30" s="543"/>
      <c r="AF30" s="1631">
        <v>19</v>
      </c>
    </row>
    <row customHeight="1" ht="19.95">
      <c r="D31" s="1638"/>
      <c r="E31" s="1675" t="s">
        <v>743</v>
      </c>
      <c r="F31" s="954" t="s">
        <v>744</v>
      </c>
      <c r="G31" s="1654" t="s">
        <v>556</v>
      </c>
      <c r="H31" s="1676"/>
      <c r="I31" s="1676"/>
      <c r="J31" s="289"/>
      <c r="K31" s="543"/>
      <c r="AF31" s="1631">
        <v>19</v>
      </c>
    </row>
    <row s="1366" customFormat="1" customHeight="1" ht="35.699999999999996">
      <c r="A32" s="987"/>
      <c r="C32" s="1636"/>
      <c r="D32" s="1638"/>
      <c r="E32" s="1675" t="s">
        <v>745</v>
      </c>
      <c r="F32" s="954" t="s">
        <v>746</v>
      </c>
      <c r="G32" s="1644" t="s">
        <v>556</v>
      </c>
      <c r="H32" s="579">
        <f>SUM(H33:H34)</f>
        <v>0</v>
      </c>
      <c r="I32" s="579">
        <f>SUM(I33:I34)</f>
        <v>0</v>
      </c>
      <c r="J32" s="289" t="s">
        <v>747</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581</v>
      </c>
      <c r="G34" s="572"/>
      <c r="H34" s="573"/>
      <c r="I34" s="573"/>
      <c r="J34" s="301" t="s">
        <v>748</v>
      </c>
      <c r="K34" s="543"/>
      <c r="L34" s="1636"/>
      <c r="M34" s="1636"/>
      <c r="R34" s="1636"/>
      <c r="U34" s="544"/>
      <c r="AA34" s="1632"/>
      <c r="AB34" s="1632"/>
      <c r="AC34" s="1632"/>
      <c r="AD34" s="1632"/>
      <c r="AE34" s="1632"/>
      <c r="AF34" s="1160">
        <v>19</v>
      </c>
    </row>
    <row customHeight="1" ht="60">
      <c r="D35" s="1638"/>
      <c r="E35" s="1675" t="s">
        <v>749</v>
      </c>
      <c r="F35" s="954" t="s">
        <v>750</v>
      </c>
      <c r="G35" s="1654" t="s">
        <v>556</v>
      </c>
      <c r="H35" s="1676"/>
      <c r="I35" s="1676"/>
      <c r="J35" s="289" t="s">
        <v>751</v>
      </c>
      <c r="K35" s="543"/>
      <c r="AF35" s="1631">
        <v>57</v>
      </c>
    </row>
    <row s="1366" customFormat="1" customHeight="1" ht="24">
      <c r="A36" s="989" t="s">
        <v>582</v>
      </c>
      <c r="C36" s="1636"/>
      <c r="D36" s="1638"/>
      <c r="E36" s="1664" t="s">
        <v>91</v>
      </c>
      <c r="F36" s="707" t="s">
        <v>752</v>
      </c>
      <c r="G36" s="1643" t="s">
        <v>556</v>
      </c>
      <c r="H36" s="557"/>
      <c r="I36" s="557"/>
      <c r="J36" s="289" t="s">
        <v>753</v>
      </c>
      <c r="K36" s="543"/>
      <c r="L36" s="1636"/>
      <c r="M36" s="1636"/>
      <c r="R36" s="1636"/>
      <c r="U36" s="544"/>
      <c r="AA36" s="1632"/>
      <c r="AB36" s="1632"/>
      <c r="AC36" s="1632"/>
      <c r="AD36" s="1632"/>
      <c r="AE36" s="1632"/>
      <c r="AF36" s="1160">
        <v>23</v>
      </c>
    </row>
    <row s="1366" customFormat="1" customHeight="1" ht="35.699999999999996">
      <c r="A37" s="989"/>
      <c r="C37" s="1636"/>
      <c r="D37" s="1638"/>
      <c r="E37" s="1664" t="s">
        <v>329</v>
      </c>
      <c r="F37" s="954" t="s">
        <v>754</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755</v>
      </c>
      <c r="G38" s="1643" t="s">
        <v>556</v>
      </c>
      <c r="H38" s="557"/>
      <c r="I38" s="557"/>
      <c r="J38" s="289" t="s">
        <v>756</v>
      </c>
      <c r="K38" s="543"/>
      <c r="L38" s="1636"/>
      <c r="M38" s="1636"/>
      <c r="R38" s="1636"/>
      <c r="U38" s="544"/>
      <c r="AA38" s="1632"/>
      <c r="AB38" s="1632"/>
      <c r="AC38" s="1632"/>
      <c r="AD38" s="1632"/>
      <c r="AE38" s="1632"/>
      <c r="AF38" s="1160">
        <v>19</v>
      </c>
    </row>
    <row s="1366" customFormat="1" customHeight="1" ht="24">
      <c r="A39" s="987"/>
      <c r="C39" s="1636"/>
      <c r="D39" s="575"/>
      <c r="E39" s="1664" t="s">
        <v>757</v>
      </c>
      <c r="F39" s="954" t="s">
        <v>758</v>
      </c>
      <c r="G39" s="1654" t="s">
        <v>556</v>
      </c>
      <c r="H39" s="557"/>
      <c r="I39" s="557"/>
      <c r="J39" s="289" t="s">
        <v>759</v>
      </c>
      <c r="K39" s="543"/>
      <c r="L39" s="1636"/>
      <c r="M39" s="1636"/>
      <c r="R39" s="1636"/>
      <c r="U39" s="544"/>
      <c r="AA39" s="1632"/>
      <c r="AB39" s="1632"/>
      <c r="AC39" s="1632"/>
      <c r="AD39" s="1632"/>
      <c r="AE39" s="1632"/>
      <c r="AF39" s="1160">
        <v>23</v>
      </c>
    </row>
    <row s="1366" customFormat="1" customHeight="1" ht="24">
      <c r="A40" s="987"/>
      <c r="C40" s="1636"/>
      <c r="D40" s="1638"/>
      <c r="E40" s="1664" t="s">
        <v>760</v>
      </c>
      <c r="F40" s="1650" t="s">
        <v>761</v>
      </c>
      <c r="G40" s="1643" t="s">
        <v>556</v>
      </c>
      <c r="H40" s="557"/>
      <c r="I40" s="557"/>
      <c r="J40" s="289" t="s">
        <v>762</v>
      </c>
      <c r="K40" s="543"/>
      <c r="L40" s="1636"/>
      <c r="M40" s="1636"/>
      <c r="R40" s="1636"/>
      <c r="U40" s="544"/>
      <c r="AA40" s="1632"/>
      <c r="AB40" s="1632"/>
      <c r="AC40" s="1632"/>
      <c r="AD40" s="1632"/>
      <c r="AE40" s="1632"/>
      <c r="AF40" s="1160">
        <v>23</v>
      </c>
    </row>
    <row s="1366" customFormat="1" customHeight="1" ht="24">
      <c r="A41" s="987"/>
      <c r="C41" s="1636"/>
      <c r="D41" s="1638"/>
      <c r="E41" s="1664" t="s">
        <v>763</v>
      </c>
      <c r="F41" s="1650" t="s">
        <v>764</v>
      </c>
      <c r="G41" s="1643" t="s">
        <v>556</v>
      </c>
      <c r="H41" s="557"/>
      <c r="I41" s="557"/>
      <c r="J41" s="289" t="s">
        <v>765</v>
      </c>
      <c r="K41" s="543"/>
      <c r="L41" s="1636"/>
      <c r="M41" s="1636"/>
      <c r="R41" s="1636"/>
      <c r="U41" s="544"/>
      <c r="AA41" s="1632"/>
      <c r="AB41" s="1632"/>
      <c r="AC41" s="1632"/>
      <c r="AD41" s="1632"/>
      <c r="AE41" s="1632"/>
      <c r="AF41" s="1160">
        <v>23</v>
      </c>
    </row>
    <row s="1366" customFormat="1" customHeight="1" ht="24">
      <c r="A42" s="987"/>
      <c r="C42" s="1636"/>
      <c r="D42" s="1638"/>
      <c r="E42" s="1664" t="s">
        <v>766</v>
      </c>
      <c r="F42" s="1650" t="s">
        <v>767</v>
      </c>
      <c r="G42" s="1643" t="s">
        <v>556</v>
      </c>
      <c r="H42" s="557"/>
      <c r="I42" s="557"/>
      <c r="J42" s="289" t="s">
        <v>768</v>
      </c>
      <c r="K42" s="543"/>
      <c r="L42" s="1636"/>
      <c r="M42" s="1636"/>
      <c r="R42" s="1636"/>
      <c r="U42" s="544"/>
      <c r="AA42" s="1632"/>
      <c r="AB42" s="1632"/>
      <c r="AC42" s="1632"/>
      <c r="AD42" s="1632"/>
      <c r="AE42" s="1632"/>
      <c r="AF42" s="1160">
        <v>23</v>
      </c>
    </row>
    <row s="1366" customFormat="1" customHeight="1" ht="35.699999999999996">
      <c r="A43" s="987"/>
      <c r="C43" s="1636" t="s">
        <v>592</v>
      </c>
      <c r="D43" s="1638"/>
      <c r="E43" s="1664" t="s">
        <v>112</v>
      </c>
      <c r="F43" s="707" t="s">
        <v>633</v>
      </c>
      <c r="G43" s="1646" t="s">
        <v>769</v>
      </c>
      <c r="H43" s="401"/>
      <c r="I43" s="401"/>
      <c r="J43" s="289" t="s">
        <v>770</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771</v>
      </c>
      <c r="G44" s="1643" t="s">
        <v>772</v>
      </c>
      <c r="H44" s="545"/>
      <c r="I44" s="545"/>
      <c r="J44" s="289" t="s">
        <v>773</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774</v>
      </c>
      <c r="G45" s="1654" t="s">
        <v>775</v>
      </c>
      <c r="H45" s="545"/>
      <c r="I45" s="545"/>
      <c r="J45" s="289" t="s">
        <v>776</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777</v>
      </c>
      <c r="G46" s="1643" t="s">
        <v>594</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42F55-67CD-3203-C08F-0.184A091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556</v>
      </c>
      <c r="H2" s="541"/>
      <c r="I2" s="541"/>
      <c r="J2" s="542" t="s">
        <v>559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778</v>
      </c>
      <c r="F6" s="2248"/>
      <c r="G6" s="2248"/>
      <c r="H6" s="2248"/>
      <c r="I6" s="2248"/>
      <c r="J6" s="556"/>
      <c r="AF6" s="1631">
        <v>32</v>
      </c>
    </row>
    <row customHeight="1" ht="25.2">
      <c r="E7" s="2249" t="str">
        <f>IF(org=0,"Не определено",org)</f>
        <v>АО "ОКО"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568</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569</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305</v>
      </c>
      <c r="F13" s="2370"/>
      <c r="G13" s="2370"/>
      <c r="H13" s="1656"/>
      <c r="I13" s="1656"/>
      <c r="J13" s="2127"/>
      <c r="AF13" s="1631">
        <v>11</v>
      </c>
    </row>
    <row customHeight="1" ht="24">
      <c r="E14" s="1657" t="s">
        <v>89</v>
      </c>
      <c r="F14" s="1660" t="s">
        <v>307</v>
      </c>
      <c r="G14" s="1660" t="s">
        <v>570</v>
      </c>
      <c r="H14" s="1660" t="s">
        <v>308</v>
      </c>
      <c r="I14" s="1660" t="s">
        <v>308</v>
      </c>
      <c r="J14" s="2127"/>
      <c r="AF14" s="1631">
        <v>23</v>
      </c>
    </row>
    <row customHeight="1" ht="19.95">
      <c r="D15" s="1638"/>
      <c r="E15" s="1630" t="s">
        <v>110</v>
      </c>
      <c r="F15" s="707" t="s">
        <v>779</v>
      </c>
      <c r="G15" s="1657" t="s">
        <v>556</v>
      </c>
      <c r="H15" s="557"/>
      <c r="I15" s="557"/>
      <c r="J15" s="289" t="s">
        <v>780</v>
      </c>
      <c r="K15" s="543" t="s">
        <v>634</v>
      </c>
      <c r="AF15" s="1631">
        <v>19</v>
      </c>
    </row>
    <row customHeight="1" ht="24">
      <c r="D16" s="1638"/>
      <c r="E16" s="1630" t="s">
        <v>111</v>
      </c>
      <c r="F16" s="1665" t="s">
        <v>781</v>
      </c>
      <c r="G16" s="1657" t="s">
        <v>556</v>
      </c>
      <c r="H16" s="558">
        <f>SUM(H17,H20:H27)</f>
        <v>0</v>
      </c>
      <c r="I16" s="558">
        <f>SUM(I17,I20:I27)</f>
        <v>0</v>
      </c>
      <c r="J16" s="289" t="s">
        <v>782</v>
      </c>
      <c r="K16" s="543" t="s">
        <v>634</v>
      </c>
      <c r="AF16" s="1631">
        <v>23</v>
      </c>
    </row>
    <row customHeight="1" ht="35.699999999999996">
      <c r="D17" s="1638"/>
      <c r="E17" s="1664" t="s">
        <v>712</v>
      </c>
      <c r="F17" s="1667" t="s">
        <v>783</v>
      </c>
      <c r="G17" s="1654" t="s">
        <v>556</v>
      </c>
      <c r="H17" s="557"/>
      <c r="I17" s="557"/>
      <c r="J17" s="289" t="s">
        <v>784</v>
      </c>
      <c r="K17" s="543"/>
      <c r="AF17" s="1631">
        <v>34</v>
      </c>
    </row>
    <row customHeight="1" ht="19.95">
      <c r="D18" s="1638"/>
      <c r="E18" s="1664" t="s">
        <v>715</v>
      </c>
      <c r="F18" s="1668" t="s">
        <v>785</v>
      </c>
      <c r="G18" s="1654" t="s">
        <v>556</v>
      </c>
      <c r="H18" s="557"/>
      <c r="I18" s="557"/>
      <c r="J18" s="289"/>
      <c r="K18" s="543"/>
      <c r="AF18" s="1631">
        <v>19</v>
      </c>
    </row>
    <row customHeight="1" ht="24">
      <c r="D19" s="1638"/>
      <c r="E19" s="1664" t="s">
        <v>718</v>
      </c>
      <c r="F19" s="1668" t="s">
        <v>786</v>
      </c>
      <c r="G19" s="1654" t="s">
        <v>556</v>
      </c>
      <c r="H19" s="557"/>
      <c r="I19" s="557"/>
      <c r="J19" s="289"/>
      <c r="K19" s="543"/>
      <c r="AF19" s="1631">
        <v>23</v>
      </c>
    </row>
    <row customHeight="1" ht="35.699999999999996">
      <c r="D20" s="1638"/>
      <c r="E20" s="1664" t="s">
        <v>312</v>
      </c>
      <c r="F20" s="1667" t="s">
        <v>787</v>
      </c>
      <c r="G20" s="1654" t="s">
        <v>556</v>
      </c>
      <c r="H20" s="557"/>
      <c r="I20" s="557"/>
      <c r="J20" s="289"/>
      <c r="K20" s="543"/>
      <c r="AF20" s="1631">
        <v>34</v>
      </c>
    </row>
    <row customHeight="1" ht="48.29999999999999">
      <c r="D21" s="1638"/>
      <c r="E21" s="1664" t="s">
        <v>315</v>
      </c>
      <c r="F21" s="1667" t="s">
        <v>788</v>
      </c>
      <c r="G21" s="1654" t="s">
        <v>556</v>
      </c>
      <c r="H21" s="557"/>
      <c r="I21" s="557"/>
      <c r="J21" s="289"/>
      <c r="K21" s="543"/>
      <c r="AF21" s="1631">
        <v>46</v>
      </c>
    </row>
    <row customHeight="1" ht="60">
      <c r="D22" s="1638"/>
      <c r="E22" s="1664" t="s">
        <v>732</v>
      </c>
      <c r="F22" s="1667" t="s">
        <v>789</v>
      </c>
      <c r="G22" s="1654" t="s">
        <v>556</v>
      </c>
      <c r="H22" s="557"/>
      <c r="I22" s="557"/>
      <c r="J22" s="289"/>
      <c r="K22" s="543"/>
      <c r="AF22" s="1631">
        <v>57</v>
      </c>
    </row>
    <row customHeight="1" ht="35.699999999999996">
      <c r="D23" s="1638"/>
      <c r="E23" s="1664" t="s">
        <v>739</v>
      </c>
      <c r="F23" s="1667" t="s">
        <v>790</v>
      </c>
      <c r="G23" s="1654" t="s">
        <v>556</v>
      </c>
      <c r="H23" s="557"/>
      <c r="I23" s="557"/>
      <c r="J23" s="289"/>
      <c r="K23" s="543"/>
      <c r="AF23" s="1631">
        <v>34</v>
      </c>
    </row>
    <row customHeight="1" ht="35.699999999999996">
      <c r="D24" s="1638"/>
      <c r="E24" s="1664" t="s">
        <v>741</v>
      </c>
      <c r="F24" s="1667" t="s">
        <v>791</v>
      </c>
      <c r="G24" s="1654" t="s">
        <v>556</v>
      </c>
      <c r="H24" s="557"/>
      <c r="I24" s="557"/>
      <c r="J24" s="289"/>
      <c r="K24" s="543"/>
      <c r="AF24" s="1631">
        <v>34</v>
      </c>
    </row>
    <row customHeight="1" ht="24">
      <c r="D25" s="1638"/>
      <c r="E25" s="1664" t="s">
        <v>743</v>
      </c>
      <c r="F25" s="1667" t="s">
        <v>792</v>
      </c>
      <c r="G25" s="1654" t="s">
        <v>556</v>
      </c>
      <c r="H25" s="557"/>
      <c r="I25" s="557"/>
      <c r="J25" s="289"/>
      <c r="K25" s="543"/>
      <c r="AF25" s="1631">
        <v>23</v>
      </c>
    </row>
    <row customHeight="1" ht="76.5">
      <c r="D26" s="1638"/>
      <c r="E26" s="1664" t="s">
        <v>745</v>
      </c>
      <c r="F26" s="1667" t="s">
        <v>793</v>
      </c>
      <c r="G26" s="1654" t="s">
        <v>556</v>
      </c>
      <c r="H26" s="557"/>
      <c r="I26" s="557"/>
      <c r="J26" s="289"/>
      <c r="K26" s="543"/>
      <c r="AF26" s="1631">
        <v>73</v>
      </c>
    </row>
    <row s="1366" customFormat="1" customHeight="1" ht="35.699999999999996">
      <c r="A27" s="987"/>
      <c r="C27" s="1636"/>
      <c r="D27" s="1638"/>
      <c r="E27" s="1629" t="s">
        <v>749</v>
      </c>
      <c r="F27" s="1628" t="s">
        <v>794</v>
      </c>
      <c r="G27" s="1655" t="s">
        <v>556</v>
      </c>
      <c r="H27" s="579">
        <f>SUM(H28:H29)</f>
        <v>0</v>
      </c>
      <c r="I27" s="579">
        <f>SUM(I28:I29)</f>
        <v>0</v>
      </c>
      <c r="J27" s="289" t="s">
        <v>747</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581</v>
      </c>
      <c r="G29" s="572"/>
      <c r="H29" s="573"/>
      <c r="I29" s="573"/>
      <c r="J29" s="301" t="s">
        <v>748</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795</v>
      </c>
      <c r="G30" s="1654" t="s">
        <v>556</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796</v>
      </c>
      <c r="G31" s="1654" t="s">
        <v>556</v>
      </c>
      <c r="H31" s="557"/>
      <c r="I31" s="557"/>
      <c r="J31" s="289" t="s">
        <v>797</v>
      </c>
      <c r="K31" s="543"/>
      <c r="L31" s="1636"/>
      <c r="M31" s="1636"/>
      <c r="R31" s="1636"/>
      <c r="U31" s="544"/>
      <c r="AA31" s="1632"/>
      <c r="AB31" s="1632"/>
      <c r="AC31" s="1632"/>
      <c r="AD31" s="1632"/>
      <c r="AE31" s="1632"/>
      <c r="AF31" s="1160">
        <v>34</v>
      </c>
    </row>
    <row s="1366" customFormat="1" customHeight="1" ht="24">
      <c r="A32" s="987"/>
      <c r="C32" s="1636"/>
      <c r="D32" s="1638"/>
      <c r="E32" s="1664" t="s">
        <v>757</v>
      </c>
      <c r="F32" s="690" t="s">
        <v>761</v>
      </c>
      <c r="G32" s="1654" t="s">
        <v>556</v>
      </c>
      <c r="H32" s="557"/>
      <c r="I32" s="557"/>
      <c r="J32" s="289" t="s">
        <v>798</v>
      </c>
      <c r="K32" s="543"/>
      <c r="L32" s="1636"/>
      <c r="M32" s="1636"/>
      <c r="R32" s="1636"/>
      <c r="U32" s="544"/>
      <c r="AA32" s="1632"/>
      <c r="AB32" s="1632"/>
      <c r="AC32" s="1632"/>
      <c r="AD32" s="1632"/>
      <c r="AE32" s="1632"/>
      <c r="AF32" s="1160">
        <v>23</v>
      </c>
    </row>
    <row s="1366" customFormat="1" customHeight="1" ht="24">
      <c r="A33" s="987"/>
      <c r="C33" s="1636"/>
      <c r="D33" s="1638"/>
      <c r="E33" s="1664" t="s">
        <v>799</v>
      </c>
      <c r="F33" s="690" t="s">
        <v>800</v>
      </c>
      <c r="G33" s="1654" t="s">
        <v>556</v>
      </c>
      <c r="H33" s="557"/>
      <c r="I33" s="557"/>
      <c r="J33" s="289" t="s">
        <v>801</v>
      </c>
      <c r="K33" s="543"/>
      <c r="L33" s="1636"/>
      <c r="M33" s="1636"/>
      <c r="R33" s="1636"/>
      <c r="U33" s="544"/>
      <c r="AA33" s="1632"/>
      <c r="AB33" s="1632"/>
      <c r="AC33" s="1632"/>
      <c r="AD33" s="1632"/>
      <c r="AE33" s="1632"/>
      <c r="AF33" s="1160">
        <v>23</v>
      </c>
    </row>
    <row s="1366" customFormat="1" customHeight="1" ht="24">
      <c r="A34" s="987"/>
      <c r="C34" s="1636"/>
      <c r="D34" s="1638"/>
      <c r="E34" s="1664" t="s">
        <v>802</v>
      </c>
      <c r="F34" s="690" t="s">
        <v>767</v>
      </c>
      <c r="G34" s="1654" t="s">
        <v>556</v>
      </c>
      <c r="H34" s="557"/>
      <c r="I34" s="557"/>
      <c r="J34" s="289" t="s">
        <v>803</v>
      </c>
      <c r="K34" s="543"/>
      <c r="L34" s="1636"/>
      <c r="M34" s="1636"/>
      <c r="R34" s="1636"/>
      <c r="U34" s="544"/>
      <c r="AA34" s="1632"/>
      <c r="AB34" s="1632"/>
      <c r="AC34" s="1632"/>
      <c r="AD34" s="1632"/>
      <c r="AE34" s="1632"/>
      <c r="AF34" s="1160">
        <v>23</v>
      </c>
    </row>
    <row s="1366" customFormat="1" customHeight="1" ht="35.699999999999996">
      <c r="A35" s="987"/>
      <c r="C35" s="1636" t="s">
        <v>592</v>
      </c>
      <c r="D35" s="1638"/>
      <c r="E35" s="1664" t="s">
        <v>112</v>
      </c>
      <c r="F35" s="1661" t="s">
        <v>633</v>
      </c>
      <c r="G35" s="1657" t="s">
        <v>311</v>
      </c>
      <c r="H35" s="401"/>
      <c r="I35" s="401"/>
      <c r="J35" s="289" t="s">
        <v>804</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805</v>
      </c>
      <c r="G36" s="1654" t="s">
        <v>772</v>
      </c>
      <c r="H36" s="545"/>
      <c r="I36" s="545"/>
      <c r="J36" s="289" t="s">
        <v>773</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806</v>
      </c>
      <c r="G37" s="1654" t="s">
        <v>775</v>
      </c>
      <c r="H37" s="545"/>
      <c r="I37" s="545"/>
      <c r="J37" s="289" t="s">
        <v>776</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807</v>
      </c>
      <c r="F39" s="2285" t="s">
        <v>808</v>
      </c>
      <c r="G39" s="2285"/>
      <c r="H39" s="369"/>
      <c r="I39" s="369"/>
      <c r="J39" s="369"/>
      <c r="AF39" s="1631">
        <v>26</v>
      </c>
    </row>
    <row s="1641" customFormat="1" customHeight="1" ht="39.75">
      <c r="A40" s="987"/>
      <c r="B40" s="1636"/>
      <c r="C40" s="1636"/>
      <c r="D40" s="351"/>
      <c r="F40" s="2285" t="s">
        <v>809</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E2E1B-70FA-7AB9-D24B-0.2605FA5D}"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"ОКО"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568</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569</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305</v>
      </c>
      <c r="E10" s="2102"/>
      <c r="F10" s="2102"/>
      <c r="G10" s="2102"/>
      <c r="H10" s="2102"/>
      <c r="I10" s="2102"/>
      <c r="J10" s="2103"/>
      <c r="K10" s="2199"/>
      <c r="L10" s="509"/>
      <c r="X10" s="758">
        <v>11</v>
      </c>
    </row>
    <row s="1635" customFormat="1" customHeight="1" ht="24">
      <c r="A11" s="2385"/>
      <c r="B11" s="2385"/>
      <c r="C11" s="657"/>
      <c r="D11" s="703" t="s">
        <v>89</v>
      </c>
      <c r="E11" s="705" t="s">
        <v>810</v>
      </c>
      <c r="F11" s="705" t="s">
        <v>570</v>
      </c>
      <c r="G11" s="465" t="s">
        <v>308</v>
      </c>
      <c r="H11" s="465" t="s">
        <v>395</v>
      </c>
      <c r="I11" s="807" t="s">
        <v>308</v>
      </c>
      <c r="J11" s="808" t="s">
        <v>395</v>
      </c>
      <c r="K11" s="2232"/>
      <c r="L11" s="658"/>
      <c r="X11" s="509">
        <v>23</v>
      </c>
    </row>
    <row s="1642" customFormat="1" customHeight="1" ht="10.5">
      <c r="A12" s="952"/>
      <c r="D12" s="1025" t="s">
        <v>110</v>
      </c>
      <c r="E12" s="1025" t="s">
        <v>111</v>
      </c>
      <c r="F12" s="1025" t="s">
        <v>91</v>
      </c>
      <c r="G12" s="1026" t="str">
        <f>G1&amp;".1"</f>
        <v>4.1</v>
      </c>
      <c r="H12" s="1026" t="str">
        <f>G1&amp;".2"</f>
        <v>4.2</v>
      </c>
      <c r="I12" s="1026" t="str">
        <f>I1&amp;".1"</f>
        <v>4.1</v>
      </c>
      <c r="J12" s="1026" t="str">
        <f>I1&amp;".2"</f>
        <v>4.2</v>
      </c>
      <c r="K12" s="1026"/>
      <c r="X12" s="511">
        <v>10</v>
      </c>
    </row>
    <row customHeight="1" ht="22.5">
      <c r="A13" s="2392" t="s">
        <v>811</v>
      </c>
      <c r="D13" s="953" t="s">
        <v>110</v>
      </c>
      <c r="E13" s="279" t="s">
        <v>812</v>
      </c>
      <c r="F13" s="660" t="s">
        <v>813</v>
      </c>
      <c r="G13" s="557"/>
      <c r="H13" s="661"/>
      <c r="I13" s="557"/>
      <c r="J13" s="661"/>
      <c r="K13" s="289" t="s">
        <v>814</v>
      </c>
      <c r="L13" s="720"/>
      <c r="X13" s="505">
        <v>0</v>
      </c>
    </row>
    <row customHeight="1" ht="22.5">
      <c r="A14" s="2392"/>
      <c r="D14" s="539" t="s">
        <v>111</v>
      </c>
      <c r="E14" s="279" t="s">
        <v>815</v>
      </c>
      <c r="F14" s="660" t="s">
        <v>816</v>
      </c>
      <c r="G14" s="557"/>
      <c r="H14" s="662"/>
      <c r="I14" s="557"/>
      <c r="J14" s="662"/>
      <c r="K14" s="289" t="s">
        <v>817</v>
      </c>
      <c r="L14" s="720"/>
      <c r="X14" s="505">
        <v>0</v>
      </c>
    </row>
    <row s="1635" customFormat="1" customHeight="1" ht="78.75">
      <c r="A15" s="2392"/>
      <c r="B15" s="511"/>
      <c r="D15" s="953" t="s">
        <v>91</v>
      </c>
      <c r="E15" s="707" t="s">
        <v>818</v>
      </c>
      <c r="F15" s="950" t="s">
        <v>311</v>
      </c>
      <c r="G15" s="950" t="s">
        <v>311</v>
      </c>
      <c r="H15" s="106"/>
      <c r="I15" s="950" t="s">
        <v>311</v>
      </c>
      <c r="J15" s="106"/>
      <c r="K15" s="289" t="s">
        <v>819</v>
      </c>
      <c r="L15" s="720"/>
      <c r="X15" s="758">
        <v>0</v>
      </c>
    </row>
    <row s="1635" customFormat="1" customHeight="1" ht="22.5">
      <c r="A16" s="2392"/>
      <c r="B16" s="511"/>
      <c r="D16" s="953" t="s">
        <v>329</v>
      </c>
      <c r="E16" s="954" t="s">
        <v>820</v>
      </c>
      <c r="F16" s="950" t="s">
        <v>821</v>
      </c>
      <c r="G16" s="817"/>
      <c r="H16" s="106"/>
      <c r="I16" s="817"/>
      <c r="J16" s="106"/>
      <c r="K16" s="289"/>
      <c r="L16" s="720"/>
      <c r="X16" s="758">
        <v>0</v>
      </c>
    </row>
    <row s="1635" customFormat="1" customHeight="1" ht="22.5">
      <c r="A17" s="2392"/>
      <c r="B17" s="511"/>
      <c r="D17" s="953" t="s">
        <v>337</v>
      </c>
      <c r="E17" s="954" t="s">
        <v>822</v>
      </c>
      <c r="F17" s="950" t="s">
        <v>823</v>
      </c>
      <c r="G17" s="817"/>
      <c r="H17" s="106"/>
      <c r="I17" s="817"/>
      <c r="J17" s="106"/>
      <c r="K17" s="289"/>
      <c r="L17" s="720"/>
      <c r="X17" s="758">
        <v>0</v>
      </c>
    </row>
    <row s="1635" customFormat="1" customHeight="1" ht="33.75">
      <c r="A18" s="2392"/>
      <c r="B18" s="511"/>
      <c r="D18" s="953" t="s">
        <v>339</v>
      </c>
      <c r="E18" s="954" t="s">
        <v>824</v>
      </c>
      <c r="F18" s="950" t="s">
        <v>575</v>
      </c>
      <c r="G18" s="680"/>
      <c r="H18" s="106"/>
      <c r="I18" s="680"/>
      <c r="J18" s="106"/>
      <c r="K18" s="289"/>
      <c r="L18" s="720"/>
      <c r="X18" s="758">
        <v>0</v>
      </c>
    </row>
    <row customHeight="1" ht="101.25">
      <c r="A19" s="2392"/>
      <c r="D19" s="953" t="s">
        <v>92</v>
      </c>
      <c r="E19" s="279" t="s">
        <v>825</v>
      </c>
      <c r="F19" s="660" t="s">
        <v>550</v>
      </c>
      <c r="G19" s="663"/>
      <c r="H19" s="662"/>
      <c r="I19" s="955"/>
      <c r="J19" s="662"/>
      <c r="K19" s="289" t="s">
        <v>826</v>
      </c>
      <c r="L19" s="720"/>
      <c r="X19" s="505">
        <v>0</v>
      </c>
    </row>
    <row s="1635" customFormat="1" customHeight="1" ht="18.75">
      <c r="A20" s="2392"/>
      <c r="C20" s="956"/>
      <c r="D20" s="953" t="s">
        <v>757</v>
      </c>
      <c r="E20" s="954" t="s">
        <v>827</v>
      </c>
      <c r="F20" s="950" t="s">
        <v>311</v>
      </c>
      <c r="G20" s="950" t="s">
        <v>311</v>
      </c>
      <c r="H20" s="949" t="s">
        <v>311</v>
      </c>
      <c r="I20" s="950" t="s">
        <v>311</v>
      </c>
      <c r="J20" s="949" t="s">
        <v>311</v>
      </c>
      <c r="K20" s="948"/>
      <c r="L20" s="720"/>
      <c r="W20" s="675"/>
      <c r="X20" s="758">
        <v>0</v>
      </c>
    </row>
    <row s="1635" customFormat="1" customHeight="1" ht="33.75">
      <c r="A21" s="2392"/>
      <c r="C21" s="956"/>
      <c r="D21" s="953" t="s">
        <v>760</v>
      </c>
      <c r="E21" s="576" t="s">
        <v>828</v>
      </c>
      <c r="F21" s="950" t="s">
        <v>829</v>
      </c>
      <c r="G21" s="680"/>
      <c r="H21" s="106"/>
      <c r="I21" s="680"/>
      <c r="J21" s="106"/>
      <c r="K21" s="948"/>
      <c r="L21" s="720"/>
      <c r="W21" s="675"/>
      <c r="X21" s="758">
        <v>0</v>
      </c>
    </row>
    <row s="1635" customFormat="1" customHeight="1" ht="33.75">
      <c r="A22" s="2392"/>
      <c r="C22" s="956"/>
      <c r="D22" s="953" t="s">
        <v>763</v>
      </c>
      <c r="E22" s="576" t="s">
        <v>830</v>
      </c>
      <c r="F22" s="950" t="s">
        <v>831</v>
      </c>
      <c r="G22" s="680"/>
      <c r="H22" s="106"/>
      <c r="I22" s="680"/>
      <c r="J22" s="106"/>
      <c r="K22" s="948"/>
      <c r="L22" s="720"/>
      <c r="W22" s="675"/>
      <c r="X22" s="758">
        <v>0</v>
      </c>
    </row>
    <row s="1635" customFormat="1" customHeight="1" ht="22.5">
      <c r="A23" s="2392"/>
      <c r="C23" s="956"/>
      <c r="D23" s="953" t="s">
        <v>799</v>
      </c>
      <c r="E23" s="954" t="s">
        <v>832</v>
      </c>
      <c r="F23" s="950" t="s">
        <v>311</v>
      </c>
      <c r="G23" s="950" t="s">
        <v>311</v>
      </c>
      <c r="H23" s="949" t="s">
        <v>311</v>
      </c>
      <c r="I23" s="950" t="s">
        <v>311</v>
      </c>
      <c r="J23" s="949" t="s">
        <v>311</v>
      </c>
      <c r="K23" s="948"/>
      <c r="L23" s="720"/>
      <c r="W23" s="675"/>
      <c r="X23" s="758">
        <v>0</v>
      </c>
    </row>
    <row s="1635" customFormat="1" customHeight="1" ht="22.5">
      <c r="A24" s="2392"/>
      <c r="C24" s="956"/>
      <c r="D24" s="953" t="s">
        <v>833</v>
      </c>
      <c r="E24" s="576" t="s">
        <v>834</v>
      </c>
      <c r="F24" s="950" t="s">
        <v>835</v>
      </c>
      <c r="G24" s="680"/>
      <c r="H24" s="686"/>
      <c r="I24" s="680"/>
      <c r="J24" s="686"/>
      <c r="K24" s="948"/>
      <c r="L24" s="720"/>
      <c r="W24" s="675"/>
      <c r="X24" s="758">
        <v>0</v>
      </c>
    </row>
    <row s="1635" customFormat="1" customHeight="1" ht="22.5">
      <c r="A25" s="2392"/>
      <c r="C25" s="956"/>
      <c r="D25" s="953" t="s">
        <v>836</v>
      </c>
      <c r="E25" s="576" t="s">
        <v>837</v>
      </c>
      <c r="F25" s="950" t="s">
        <v>311</v>
      </c>
      <c r="G25" s="950" t="s">
        <v>311</v>
      </c>
      <c r="H25" s="949" t="s">
        <v>311</v>
      </c>
      <c r="I25" s="950" t="s">
        <v>311</v>
      </c>
      <c r="J25" s="949" t="s">
        <v>311</v>
      </c>
      <c r="K25" s="948"/>
      <c r="L25" s="720"/>
      <c r="W25" s="675"/>
      <c r="X25" s="758">
        <v>0</v>
      </c>
    </row>
    <row s="1635" customFormat="1" customHeight="1" ht="18.75">
      <c r="A26" s="2392"/>
      <c r="C26" s="956"/>
      <c r="D26" s="953" t="s">
        <v>838</v>
      </c>
      <c r="E26" s="553" t="s">
        <v>839</v>
      </c>
      <c r="F26" s="950" t="s">
        <v>840</v>
      </c>
      <c r="G26" s="680"/>
      <c r="H26" s="686"/>
      <c r="I26" s="680"/>
      <c r="J26" s="686"/>
      <c r="K26" s="948"/>
      <c r="L26" s="720"/>
      <c r="W26" s="675"/>
      <c r="X26" s="758">
        <v>0</v>
      </c>
    </row>
    <row s="1635" customFormat="1" customHeight="1" ht="18.75">
      <c r="A27" s="2392"/>
      <c r="C27" s="956"/>
      <c r="D27" s="953" t="s">
        <v>841</v>
      </c>
      <c r="E27" s="553" t="s">
        <v>842</v>
      </c>
      <c r="F27" s="950" t="s">
        <v>843</v>
      </c>
      <c r="G27" s="680"/>
      <c r="H27" s="686"/>
      <c r="I27" s="680"/>
      <c r="J27" s="686"/>
      <c r="K27" s="948"/>
      <c r="L27" s="720"/>
      <c r="W27" s="675"/>
      <c r="X27" s="758">
        <v>0</v>
      </c>
    </row>
    <row s="1635" customFormat="1" customHeight="1" ht="18.75">
      <c r="A28" s="2392"/>
      <c r="C28" s="956"/>
      <c r="D28" s="953" t="s">
        <v>844</v>
      </c>
      <c r="E28" s="576" t="s">
        <v>845</v>
      </c>
      <c r="F28" s="950" t="s">
        <v>311</v>
      </c>
      <c r="G28" s="950" t="s">
        <v>311</v>
      </c>
      <c r="H28" s="949" t="s">
        <v>311</v>
      </c>
      <c r="I28" s="950" t="s">
        <v>311</v>
      </c>
      <c r="J28" s="949" t="s">
        <v>311</v>
      </c>
      <c r="K28" s="948"/>
      <c r="L28" s="720"/>
      <c r="W28" s="675"/>
      <c r="X28" s="758">
        <v>0</v>
      </c>
    </row>
    <row s="1635" customFormat="1" customHeight="1" ht="18.75">
      <c r="A29" s="2392"/>
      <c r="C29" s="956"/>
      <c r="D29" s="953" t="s">
        <v>846</v>
      </c>
      <c r="E29" s="553" t="s">
        <v>839</v>
      </c>
      <c r="F29" s="950" t="s">
        <v>847</v>
      </c>
      <c r="G29" s="680"/>
      <c r="H29" s="686"/>
      <c r="I29" s="680"/>
      <c r="J29" s="686"/>
      <c r="K29" s="948"/>
      <c r="L29" s="720"/>
      <c r="W29" s="675"/>
      <c r="X29" s="758">
        <v>0</v>
      </c>
    </row>
    <row s="1635" customFormat="1" customHeight="1" ht="18.75">
      <c r="A30" s="2392"/>
      <c r="C30" s="956"/>
      <c r="D30" s="953" t="s">
        <v>848</v>
      </c>
      <c r="E30" s="553" t="s">
        <v>849</v>
      </c>
      <c r="F30" s="950" t="s">
        <v>850</v>
      </c>
      <c r="G30" s="680"/>
      <c r="H30" s="686"/>
      <c r="I30" s="680"/>
      <c r="J30" s="686"/>
      <c r="K30" s="948"/>
      <c r="L30" s="720"/>
      <c r="W30" s="675"/>
      <c r="X30" s="758">
        <v>0</v>
      </c>
    </row>
    <row customHeight="1" ht="126.75">
      <c r="A31" s="2392"/>
      <c r="D31" s="953" t="s">
        <v>112</v>
      </c>
      <c r="E31" s="279" t="s">
        <v>851</v>
      </c>
      <c r="F31" s="660" t="s">
        <v>562</v>
      </c>
      <c r="G31" s="557"/>
      <c r="H31" s="662"/>
      <c r="I31" s="557"/>
      <c r="J31" s="662"/>
      <c r="K31" s="289" t="s">
        <v>852</v>
      </c>
      <c r="L31" s="720"/>
      <c r="X31" s="505">
        <v>0</v>
      </c>
    </row>
    <row customHeight="1" ht="56.25">
      <c r="A32" s="2392"/>
      <c r="D32" s="953" t="s">
        <v>93</v>
      </c>
      <c r="E32" s="279" t="s">
        <v>853</v>
      </c>
      <c r="F32" s="539" t="s">
        <v>823</v>
      </c>
      <c r="G32" s="557"/>
      <c r="H32" s="662"/>
      <c r="I32" s="557"/>
      <c r="J32" s="662"/>
      <c r="K32" s="289" t="s">
        <v>854</v>
      </c>
      <c r="L32" s="720"/>
      <c r="X32" s="505">
        <v>0</v>
      </c>
    </row>
    <row customHeight="1" ht="11.25">
      <c r="A33" s="2392"/>
      <c r="E33" s="664"/>
      <c r="F33" s="181"/>
      <c r="G33" s="181"/>
      <c r="H33" s="181"/>
      <c r="I33" s="181"/>
      <c r="J33" s="181"/>
      <c r="K33" s="181"/>
      <c r="X33" s="505">
        <v>0</v>
      </c>
    </row>
    <row customHeight="1" ht="12.75">
      <c r="A34" s="2392"/>
      <c r="D34" s="65">
        <v>1</v>
      </c>
      <c r="E34" s="335" t="s">
        <v>855</v>
      </c>
      <c r="X34" s="505">
        <v>0</v>
      </c>
    </row>
    <row customHeight="1" ht="11.25">
      <c r="A35" s="2392"/>
      <c r="D35" s="369"/>
      <c r="E35" s="335" t="s">
        <v>856</v>
      </c>
      <c r="X35" s="505">
        <v>0</v>
      </c>
    </row>
    <row s="1635" customFormat="1" customHeight="1" ht="11.549999999999999">
      <c r="A36" s="1033"/>
      <c r="B36" s="518"/>
      <c r="D36" s="1034"/>
      <c r="E36" s="1035"/>
      <c r="X36" s="509">
        <v>11</v>
      </c>
    </row>
    <row s="1635" customFormat="1" customHeight="1" ht="22.5" hidden="1">
      <c r="A37" s="2392" t="s">
        <v>857</v>
      </c>
      <c r="B37" s="511"/>
      <c r="D37" s="953">
        <v>1</v>
      </c>
      <c r="E37" s="707" t="s">
        <v>858</v>
      </c>
      <c r="F37" s="660" t="s">
        <v>813</v>
      </c>
      <c r="G37" s="557"/>
      <c r="H37" s="519"/>
      <c r="I37" s="557"/>
      <c r="J37" s="519"/>
      <c r="K37" s="289" t="s">
        <v>859</v>
      </c>
      <c r="X37" s="758">
        <v>0</v>
      </c>
    </row>
    <row s="1635" customFormat="1" customHeight="1" ht="22.5" hidden="1">
      <c r="A38" s="2392"/>
      <c r="B38" s="511"/>
      <c r="D38" s="669" t="s">
        <v>111</v>
      </c>
      <c r="E38" s="1032" t="s">
        <v>860</v>
      </c>
      <c r="F38" s="1036" t="s">
        <v>550</v>
      </c>
      <c r="G38" s="1036" t="s">
        <v>550</v>
      </c>
      <c r="H38" s="1030"/>
      <c r="I38" s="1036" t="s">
        <v>550</v>
      </c>
      <c r="J38" s="1030"/>
      <c r="K38" s="1031"/>
      <c r="X38" s="758">
        <v>0</v>
      </c>
    </row>
    <row s="1635" customFormat="1" customHeight="1" ht="33.75" hidden="1">
      <c r="A39" s="2392"/>
      <c r="B39" s="511"/>
      <c r="D39" s="665" t="s">
        <v>715</v>
      </c>
      <c r="E39" s="723" t="s">
        <v>861</v>
      </c>
      <c r="F39" s="660" t="s">
        <v>862</v>
      </c>
      <c r="G39" s="668"/>
      <c r="H39" s="1023"/>
      <c r="I39" s="668"/>
      <c r="J39" s="1023"/>
      <c r="K39" s="289" t="s">
        <v>863</v>
      </c>
      <c r="X39" s="758">
        <v>0</v>
      </c>
    </row>
    <row s="1635" customFormat="1" customHeight="1" ht="33.75" hidden="1">
      <c r="A40" s="2392"/>
      <c r="B40" s="511"/>
      <c r="D40" s="665" t="s">
        <v>718</v>
      </c>
      <c r="E40" s="723" t="s">
        <v>864</v>
      </c>
      <c r="F40" s="1027" t="s">
        <v>865</v>
      </c>
      <c r="G40" s="741"/>
      <c r="H40" s="1023"/>
      <c r="I40" s="741"/>
      <c r="J40" s="1023"/>
      <c r="K40" s="289" t="s">
        <v>866</v>
      </c>
      <c r="X40" s="758">
        <v>0</v>
      </c>
    </row>
    <row s="1635" customFormat="1" customHeight="1" ht="22.5" hidden="1">
      <c r="A41" s="2392"/>
      <c r="B41" s="511"/>
      <c r="D41" s="665" t="s">
        <v>91</v>
      </c>
      <c r="E41" s="722" t="s">
        <v>867</v>
      </c>
      <c r="F41" s="660" t="s">
        <v>550</v>
      </c>
      <c r="G41" s="660" t="s">
        <v>550</v>
      </c>
      <c r="H41" s="1024"/>
      <c r="I41" s="660" t="s">
        <v>550</v>
      </c>
      <c r="J41" s="1024"/>
      <c r="K41" s="302"/>
      <c r="X41" s="758">
        <v>0</v>
      </c>
    </row>
    <row s="1635" customFormat="1" customHeight="1" ht="45" hidden="1">
      <c r="A42" s="2392"/>
      <c r="B42" s="511"/>
      <c r="D42" s="665" t="s">
        <v>329</v>
      </c>
      <c r="E42" s="723" t="s">
        <v>868</v>
      </c>
      <c r="F42" s="660" t="s">
        <v>562</v>
      </c>
      <c r="G42" s="557"/>
      <c r="H42" s="1024"/>
      <c r="I42" s="557"/>
      <c r="J42" s="1024"/>
      <c r="K42" s="302" t="s">
        <v>869</v>
      </c>
      <c r="X42" s="758">
        <v>0</v>
      </c>
    </row>
    <row s="1635" customFormat="1" customHeight="1" ht="45" hidden="1">
      <c r="A43" s="2392"/>
      <c r="B43" s="511"/>
      <c r="D43" s="665" t="s">
        <v>337</v>
      </c>
      <c r="E43" s="667" t="s">
        <v>870</v>
      </c>
      <c r="F43" s="1028" t="s">
        <v>562</v>
      </c>
      <c r="G43" s="742"/>
      <c r="H43" s="1023"/>
      <c r="I43" s="742"/>
      <c r="J43" s="1023"/>
      <c r="K43" s="302" t="s">
        <v>871</v>
      </c>
      <c r="X43" s="758">
        <v>0</v>
      </c>
    </row>
    <row s="1635" customFormat="1" customHeight="1" ht="11.25" hidden="1">
      <c r="A44" s="2392"/>
      <c r="B44" s="511"/>
      <c r="D44" s="665" t="s">
        <v>92</v>
      </c>
      <c r="E44" s="666" t="s">
        <v>872</v>
      </c>
      <c r="F44" s="660" t="s">
        <v>862</v>
      </c>
      <c r="G44" s="668"/>
      <c r="H44" s="1023"/>
      <c r="I44" s="668"/>
      <c r="J44" s="1023"/>
      <c r="K44" s="289"/>
      <c r="X44" s="758">
        <v>0</v>
      </c>
    </row>
    <row s="1635" customFormat="1" customHeight="1" ht="11.25" hidden="1">
      <c r="A45" s="2392"/>
      <c r="B45" s="511"/>
      <c r="D45" s="665" t="s">
        <v>757</v>
      </c>
      <c r="E45" s="667" t="s">
        <v>873</v>
      </c>
      <c r="F45" s="660" t="s">
        <v>862</v>
      </c>
      <c r="G45" s="668"/>
      <c r="H45" s="1023"/>
      <c r="I45" s="668"/>
      <c r="J45" s="1023"/>
      <c r="K45" s="289"/>
      <c r="X45" s="758">
        <v>0</v>
      </c>
    </row>
    <row s="1635" customFormat="1" customHeight="1" ht="11.25" hidden="1">
      <c r="A46" s="2392"/>
      <c r="B46" s="511"/>
      <c r="D46" s="665" t="s">
        <v>799</v>
      </c>
      <c r="E46" s="667" t="s">
        <v>874</v>
      </c>
      <c r="F46" s="660" t="s">
        <v>862</v>
      </c>
      <c r="G46" s="668"/>
      <c r="H46" s="1023"/>
      <c r="I46" s="668"/>
      <c r="J46" s="1023"/>
      <c r="K46" s="289"/>
      <c r="X46" s="758">
        <v>0</v>
      </c>
    </row>
    <row s="1635" customFormat="1" customHeight="1" ht="11.25" hidden="1">
      <c r="A47" s="2392"/>
      <c r="B47" s="511"/>
      <c r="D47" s="665" t="s">
        <v>802</v>
      </c>
      <c r="E47" s="667" t="s">
        <v>875</v>
      </c>
      <c r="F47" s="660" t="s">
        <v>862</v>
      </c>
      <c r="G47" s="668"/>
      <c r="H47" s="1023"/>
      <c r="I47" s="668"/>
      <c r="J47" s="1023"/>
      <c r="K47" s="289"/>
      <c r="X47" s="758">
        <v>0</v>
      </c>
    </row>
    <row s="1635" customFormat="1" customHeight="1" ht="11.25" hidden="1">
      <c r="A48" s="2392"/>
      <c r="B48" s="511"/>
      <c r="D48" s="665" t="s">
        <v>876</v>
      </c>
      <c r="E48" s="671" t="s">
        <v>877</v>
      </c>
      <c r="F48" s="660" t="s">
        <v>862</v>
      </c>
      <c r="G48" s="668"/>
      <c r="H48" s="1023"/>
      <c r="I48" s="668"/>
      <c r="J48" s="1023"/>
      <c r="K48" s="289"/>
      <c r="X48" s="758">
        <v>0</v>
      </c>
    </row>
    <row s="1635" customFormat="1" customHeight="1" ht="11.25" hidden="1">
      <c r="A49" s="2392"/>
      <c r="B49" s="511"/>
      <c r="D49" s="665" t="s">
        <v>878</v>
      </c>
      <c r="E49" s="671" t="s">
        <v>879</v>
      </c>
      <c r="F49" s="660" t="s">
        <v>862</v>
      </c>
      <c r="G49" s="668"/>
      <c r="H49" s="1023"/>
      <c r="I49" s="668"/>
      <c r="J49" s="1023"/>
      <c r="K49" s="289"/>
      <c r="X49" s="758">
        <v>0</v>
      </c>
    </row>
    <row s="1635" customFormat="1" customHeight="1" ht="11.25" hidden="1">
      <c r="A50" s="2392"/>
      <c r="B50" s="511"/>
      <c r="D50" s="665" t="s">
        <v>880</v>
      </c>
      <c r="E50" s="667" t="s">
        <v>881</v>
      </c>
      <c r="F50" s="660" t="s">
        <v>862</v>
      </c>
      <c r="G50" s="668"/>
      <c r="H50" s="1023"/>
      <c r="I50" s="668"/>
      <c r="J50" s="1023"/>
      <c r="K50" s="289"/>
      <c r="X50" s="758">
        <v>0</v>
      </c>
    </row>
    <row s="1635" customFormat="1" customHeight="1" ht="11.25" hidden="1">
      <c r="A51" s="2392"/>
      <c r="B51" s="511"/>
      <c r="D51" s="665" t="s">
        <v>882</v>
      </c>
      <c r="E51" s="667" t="s">
        <v>883</v>
      </c>
      <c r="F51" s="660" t="s">
        <v>862</v>
      </c>
      <c r="G51" s="668"/>
      <c r="H51" s="1023"/>
      <c r="I51" s="668"/>
      <c r="J51" s="1023"/>
      <c r="K51" s="289"/>
      <c r="X51" s="758">
        <v>0</v>
      </c>
    </row>
    <row s="1635" customFormat="1" customHeight="1" ht="45" hidden="1">
      <c r="A52" s="2392"/>
      <c r="B52" s="511"/>
      <c r="D52" s="665" t="s">
        <v>112</v>
      </c>
      <c r="E52" s="666" t="s">
        <v>884</v>
      </c>
      <c r="F52" s="660" t="s">
        <v>862</v>
      </c>
      <c r="G52" s="668"/>
      <c r="H52" s="1023"/>
      <c r="I52" s="668"/>
      <c r="J52" s="1023"/>
      <c r="K52" s="289"/>
      <c r="X52" s="758">
        <v>0</v>
      </c>
    </row>
    <row s="1635" customFormat="1" customHeight="1" ht="11.25" hidden="1">
      <c r="A53" s="2392"/>
      <c r="B53" s="511"/>
      <c r="D53" s="665" t="s">
        <v>318</v>
      </c>
      <c r="E53" s="667" t="s">
        <v>873</v>
      </c>
      <c r="F53" s="660" t="s">
        <v>862</v>
      </c>
      <c r="G53" s="668"/>
      <c r="H53" s="1023"/>
      <c r="I53" s="668"/>
      <c r="J53" s="1023"/>
      <c r="K53" s="289"/>
      <c r="X53" s="758">
        <v>0</v>
      </c>
    </row>
    <row s="1635" customFormat="1" customHeight="1" ht="11.25" hidden="1">
      <c r="A54" s="2392"/>
      <c r="B54" s="511"/>
      <c r="D54" s="665" t="s">
        <v>885</v>
      </c>
      <c r="E54" s="667" t="s">
        <v>874</v>
      </c>
      <c r="F54" s="660" t="s">
        <v>862</v>
      </c>
      <c r="G54" s="668"/>
      <c r="H54" s="1023"/>
      <c r="I54" s="668"/>
      <c r="J54" s="1023"/>
      <c r="K54" s="289"/>
      <c r="X54" s="758">
        <v>0</v>
      </c>
    </row>
    <row s="1635" customFormat="1" customHeight="1" ht="11.25" hidden="1">
      <c r="A55" s="2392"/>
      <c r="B55" s="511"/>
      <c r="D55" s="665" t="s">
        <v>886</v>
      </c>
      <c r="E55" s="667" t="s">
        <v>875</v>
      </c>
      <c r="F55" s="660" t="s">
        <v>862</v>
      </c>
      <c r="G55" s="668"/>
      <c r="H55" s="1023"/>
      <c r="I55" s="668"/>
      <c r="J55" s="1023"/>
      <c r="K55" s="289"/>
      <c r="X55" s="758">
        <v>0</v>
      </c>
    </row>
    <row s="1635" customFormat="1" customHeight="1" ht="11.25" hidden="1">
      <c r="A56" s="2392"/>
      <c r="B56" s="511"/>
      <c r="D56" s="665" t="s">
        <v>887</v>
      </c>
      <c r="E56" s="671" t="s">
        <v>877</v>
      </c>
      <c r="F56" s="660" t="s">
        <v>862</v>
      </c>
      <c r="G56" s="668"/>
      <c r="H56" s="1023"/>
      <c r="I56" s="668"/>
      <c r="J56" s="1023"/>
      <c r="K56" s="289"/>
      <c r="X56" s="758">
        <v>0</v>
      </c>
    </row>
    <row s="1635" customFormat="1" customHeight="1" ht="11.25" hidden="1">
      <c r="A57" s="2392"/>
      <c r="B57" s="511"/>
      <c r="D57" s="665" t="s">
        <v>888</v>
      </c>
      <c r="E57" s="671" t="s">
        <v>879</v>
      </c>
      <c r="F57" s="660" t="s">
        <v>862</v>
      </c>
      <c r="G57" s="668"/>
      <c r="H57" s="1023"/>
      <c r="I57" s="668"/>
      <c r="J57" s="1023"/>
      <c r="K57" s="289"/>
      <c r="X57" s="758">
        <v>0</v>
      </c>
    </row>
    <row s="1635" customFormat="1" customHeight="1" ht="11.25" hidden="1">
      <c r="A58" s="2392"/>
      <c r="B58" s="511"/>
      <c r="D58" s="665" t="s">
        <v>889</v>
      </c>
      <c r="E58" s="667" t="s">
        <v>881</v>
      </c>
      <c r="F58" s="660" t="s">
        <v>862</v>
      </c>
      <c r="G58" s="668"/>
      <c r="H58" s="1023"/>
      <c r="I58" s="668"/>
      <c r="J58" s="1023"/>
      <c r="K58" s="289"/>
      <c r="X58" s="758">
        <v>0</v>
      </c>
    </row>
    <row s="1635" customFormat="1" customHeight="1" ht="11.25" hidden="1">
      <c r="A59" s="2392"/>
      <c r="B59" s="511"/>
      <c r="D59" s="665" t="s">
        <v>890</v>
      </c>
      <c r="E59" s="667" t="s">
        <v>883</v>
      </c>
      <c r="F59" s="660" t="s">
        <v>862</v>
      </c>
      <c r="G59" s="668"/>
      <c r="H59" s="1023"/>
      <c r="I59" s="668"/>
      <c r="J59" s="1023"/>
      <c r="K59" s="289"/>
      <c r="X59" s="758">
        <v>0</v>
      </c>
    </row>
    <row s="1635" customFormat="1" customHeight="1" ht="33.75" hidden="1">
      <c r="A60" s="2392"/>
      <c r="B60" s="511"/>
      <c r="D60" s="665" t="s">
        <v>93</v>
      </c>
      <c r="E60" s="666" t="s">
        <v>891</v>
      </c>
      <c r="F60" s="721" t="s">
        <v>562</v>
      </c>
      <c r="G60" s="742"/>
      <c r="H60" s="1023"/>
      <c r="I60" s="742"/>
      <c r="J60" s="1023"/>
      <c r="K60" s="302" t="s">
        <v>892</v>
      </c>
      <c r="X60" s="758">
        <v>0</v>
      </c>
    </row>
    <row s="1635" customFormat="1" customHeight="1" ht="33.75" hidden="1">
      <c r="A61" s="2392"/>
      <c r="B61" s="511"/>
      <c r="D61" s="665" t="s">
        <v>94</v>
      </c>
      <c r="E61" s="666" t="s">
        <v>893</v>
      </c>
      <c r="F61" s="726" t="s">
        <v>823</v>
      </c>
      <c r="G61" s="668"/>
      <c r="H61" s="1023"/>
      <c r="I61" s="668"/>
      <c r="J61" s="1023"/>
      <c r="K61" s="289"/>
      <c r="X61" s="758">
        <v>0</v>
      </c>
    </row>
    <row s="1635" customFormat="1" customHeight="1" ht="22.5" hidden="1">
      <c r="A62" s="2392"/>
      <c r="B62" s="511" t="s">
        <v>592</v>
      </c>
      <c r="D62" s="665" t="s">
        <v>113</v>
      </c>
      <c r="E62" s="666" t="s">
        <v>894</v>
      </c>
      <c r="F62" s="726" t="s">
        <v>311</v>
      </c>
      <c r="G62" s="382"/>
      <c r="H62" s="1023"/>
      <c r="I62" s="382"/>
      <c r="J62" s="1023"/>
      <c r="K62" s="289" t="s">
        <v>635</v>
      </c>
      <c r="X62" s="758">
        <v>0</v>
      </c>
    </row>
    <row s="1635" customFormat="1" customHeight="1" ht="45" hidden="1">
      <c r="A63" s="2392"/>
      <c r="B63" s="511" t="s">
        <v>592</v>
      </c>
      <c r="D63" s="665" t="s">
        <v>895</v>
      </c>
      <c r="E63" s="667" t="s">
        <v>896</v>
      </c>
      <c r="F63" s="721" t="s">
        <v>311</v>
      </c>
      <c r="G63" s="382"/>
      <c r="H63" s="1023"/>
      <c r="I63" s="382"/>
      <c r="J63" s="1023"/>
      <c r="K63" s="289" t="s">
        <v>635</v>
      </c>
      <c r="X63" s="758">
        <v>0</v>
      </c>
    </row>
    <row s="1635" customFormat="1" customHeight="1" ht="11.549999999999999">
      <c r="A64" s="1033"/>
      <c r="B64" s="518"/>
      <c r="D64" s="1034"/>
      <c r="E64" s="1035"/>
      <c r="X64" s="509">
        <v>11</v>
      </c>
    </row>
    <row s="1635" customFormat="1" customHeight="1" ht="22.5" hidden="1">
      <c r="A65" s="2392" t="s">
        <v>897</v>
      </c>
      <c r="B65" s="511"/>
      <c r="D65" s="665">
        <v>1</v>
      </c>
      <c r="E65" s="744" t="s">
        <v>898</v>
      </c>
      <c r="F65" s="740" t="s">
        <v>813</v>
      </c>
      <c r="G65" s="741"/>
      <c r="H65" s="1029"/>
      <c r="I65" s="741"/>
      <c r="J65" s="1029"/>
      <c r="K65" s="301" t="s">
        <v>899</v>
      </c>
      <c r="X65" s="758">
        <v>0</v>
      </c>
    </row>
    <row s="1635" customFormat="1" customHeight="1" ht="56.25" hidden="1">
      <c r="A66" s="2392"/>
      <c r="B66" s="511"/>
      <c r="D66" s="743" t="s">
        <v>111</v>
      </c>
      <c r="E66" s="707" t="s">
        <v>900</v>
      </c>
      <c r="F66" s="660" t="s">
        <v>550</v>
      </c>
      <c r="G66" s="660" t="s">
        <v>550</v>
      </c>
      <c r="H66" s="519"/>
      <c r="I66" s="660" t="s">
        <v>550</v>
      </c>
      <c r="J66" s="519"/>
      <c r="K66" s="289"/>
      <c r="X66" s="758">
        <v>0</v>
      </c>
    </row>
    <row s="1635" customFormat="1" customHeight="1" ht="33.75" hidden="1">
      <c r="A67" s="2392"/>
      <c r="B67" s="511"/>
      <c r="D67" s="743" t="s">
        <v>712</v>
      </c>
      <c r="E67" s="954" t="s">
        <v>901</v>
      </c>
      <c r="F67" s="660" t="s">
        <v>865</v>
      </c>
      <c r="G67" s="727"/>
      <c r="H67" s="519"/>
      <c r="I67" s="727"/>
      <c r="J67" s="519"/>
      <c r="K67" s="289"/>
      <c r="X67" s="758">
        <v>0</v>
      </c>
    </row>
    <row s="1635" customFormat="1" customHeight="1" ht="22.5" hidden="1">
      <c r="A68" s="2392"/>
      <c r="B68" s="511"/>
      <c r="D68" s="743" t="s">
        <v>312</v>
      </c>
      <c r="E68" s="954" t="s">
        <v>902</v>
      </c>
      <c r="F68" s="660" t="s">
        <v>865</v>
      </c>
      <c r="G68" s="727"/>
      <c r="H68" s="519"/>
      <c r="I68" s="727"/>
      <c r="J68" s="519"/>
      <c r="K68" s="289"/>
      <c r="X68" s="758">
        <v>0</v>
      </c>
    </row>
    <row s="1635" customFormat="1" customHeight="1" ht="22.5" hidden="1">
      <c r="A69" s="2392"/>
      <c r="B69" s="511"/>
      <c r="D69" s="743" t="s">
        <v>315</v>
      </c>
      <c r="E69" s="954" t="s">
        <v>903</v>
      </c>
      <c r="F69" s="721" t="s">
        <v>562</v>
      </c>
      <c r="G69" s="742"/>
      <c r="H69" s="519"/>
      <c r="I69" s="742"/>
      <c r="J69" s="519"/>
      <c r="K69" s="289"/>
      <c r="X69" s="758">
        <v>0</v>
      </c>
    </row>
    <row s="1635" customFormat="1" customHeight="1" ht="22.5" hidden="1">
      <c r="A70" s="2392"/>
      <c r="B70" s="511"/>
      <c r="D70" s="743" t="s">
        <v>732</v>
      </c>
      <c r="E70" s="954" t="s">
        <v>904</v>
      </c>
      <c r="F70" s="721" t="s">
        <v>562</v>
      </c>
      <c r="G70" s="742"/>
      <c r="H70" s="519"/>
      <c r="I70" s="742"/>
      <c r="J70" s="519"/>
      <c r="K70" s="289"/>
      <c r="X70" s="758">
        <v>0</v>
      </c>
    </row>
    <row s="1635" customFormat="1" customHeight="1" ht="22.5" hidden="1">
      <c r="A71" s="2392"/>
      <c r="B71" s="511"/>
      <c r="D71" s="665" t="s">
        <v>91</v>
      </c>
      <c r="E71" s="666" t="s">
        <v>905</v>
      </c>
      <c r="F71" s="660" t="s">
        <v>865</v>
      </c>
      <c r="G71" s="557"/>
      <c r="H71" s="1030"/>
      <c r="I71" s="557"/>
      <c r="J71" s="1030"/>
      <c r="K71" s="302"/>
      <c r="X71" s="758">
        <v>0</v>
      </c>
    </row>
    <row s="1635" customFormat="1" customHeight="1" ht="56.25" hidden="1">
      <c r="A72" s="2392"/>
      <c r="B72" s="511"/>
      <c r="D72" s="665" t="s">
        <v>92</v>
      </c>
      <c r="E72" s="666" t="s">
        <v>906</v>
      </c>
      <c r="F72" s="721" t="s">
        <v>562</v>
      </c>
      <c r="G72" s="742"/>
      <c r="H72" s="1023"/>
      <c r="I72" s="742"/>
      <c r="J72" s="1023"/>
      <c r="K72" s="302"/>
      <c r="X72" s="758">
        <v>0</v>
      </c>
    </row>
    <row s="1635" customFormat="1" customHeight="1" ht="33.75" hidden="1">
      <c r="A73" s="2392"/>
      <c r="B73" s="511"/>
      <c r="D73" s="665" t="s">
        <v>112</v>
      </c>
      <c r="E73" s="666" t="s">
        <v>907</v>
      </c>
      <c r="F73" s="726" t="s">
        <v>823</v>
      </c>
      <c r="G73" s="668"/>
      <c r="H73" s="1023"/>
      <c r="I73" s="668"/>
      <c r="J73" s="1023"/>
      <c r="K73" s="289"/>
      <c r="X73" s="758">
        <v>0</v>
      </c>
    </row>
    <row s="1635" customFormat="1" customHeight="1" ht="22.5" hidden="1">
      <c r="A74" s="2392"/>
      <c r="B74" s="511" t="s">
        <v>592</v>
      </c>
      <c r="D74" s="665" t="s">
        <v>93</v>
      </c>
      <c r="E74" s="666" t="s">
        <v>908</v>
      </c>
      <c r="F74" s="726" t="s">
        <v>311</v>
      </c>
      <c r="G74" s="382"/>
      <c r="H74" s="1023"/>
      <c r="I74" s="382"/>
      <c r="J74" s="1023"/>
      <c r="K74" s="289" t="s">
        <v>635</v>
      </c>
      <c r="X74" s="758">
        <v>0</v>
      </c>
    </row>
    <row s="1635" customFormat="1" customHeight="1" ht="45" hidden="1">
      <c r="A75" s="2392"/>
      <c r="B75" s="511" t="s">
        <v>592</v>
      </c>
      <c r="D75" s="665" t="s">
        <v>656</v>
      </c>
      <c r="E75" s="667" t="s">
        <v>909</v>
      </c>
      <c r="F75" s="721" t="s">
        <v>311</v>
      </c>
      <c r="G75" s="382"/>
      <c r="H75" s="1023"/>
      <c r="I75" s="382"/>
      <c r="J75" s="1023"/>
      <c r="K75" s="289" t="s">
        <v>635</v>
      </c>
      <c r="X75" s="758">
        <v>0</v>
      </c>
    </row>
    <row s="1635" customFormat="1" customHeight="1" ht="11.549999999999999">
      <c r="A76" s="1033"/>
      <c r="B76" s="518"/>
      <c r="D76" s="1034"/>
      <c r="E76" s="1035"/>
      <c r="X76" s="509">
        <v>11</v>
      </c>
    </row>
    <row s="1635" customFormat="1" customHeight="1" ht="11.25" hidden="1">
      <c r="A77" s="2392" t="s">
        <v>910</v>
      </c>
      <c r="B77" s="511"/>
      <c r="D77" s="665">
        <v>1</v>
      </c>
      <c r="E77" s="666" t="s">
        <v>911</v>
      </c>
      <c r="F77" s="721" t="s">
        <v>813</v>
      </c>
      <c r="G77" s="724"/>
      <c r="H77" s="1023"/>
      <c r="I77" s="724"/>
      <c r="J77" s="1023"/>
      <c r="K77" s="289" t="s">
        <v>912</v>
      </c>
      <c r="X77" s="758">
        <v>0</v>
      </c>
    </row>
    <row s="1635" customFormat="1" customHeight="1" ht="11.25" hidden="1">
      <c r="A78" s="2392"/>
      <c r="B78" s="511"/>
      <c r="D78" s="665" t="s">
        <v>111</v>
      </c>
      <c r="E78" s="666" t="s">
        <v>913</v>
      </c>
      <c r="F78" s="721" t="s">
        <v>813</v>
      </c>
      <c r="G78" s="724"/>
      <c r="H78" s="1023"/>
      <c r="I78" s="724"/>
      <c r="J78" s="1023"/>
      <c r="K78" s="289" t="s">
        <v>914</v>
      </c>
      <c r="X78" s="758">
        <v>0</v>
      </c>
    </row>
    <row s="1635" customFormat="1" customHeight="1" ht="22.5" hidden="1">
      <c r="A79" s="2392"/>
      <c r="B79" s="511"/>
      <c r="D79" s="665" t="s">
        <v>91</v>
      </c>
      <c r="E79" s="722" t="s">
        <v>915</v>
      </c>
      <c r="F79" s="660" t="s">
        <v>862</v>
      </c>
      <c r="G79" s="724"/>
      <c r="H79" s="1023"/>
      <c r="I79" s="724"/>
      <c r="J79" s="1023"/>
      <c r="K79" s="289" t="s">
        <v>916</v>
      </c>
      <c r="X79" s="758">
        <v>0</v>
      </c>
    </row>
    <row s="1635" customFormat="1" customHeight="1" ht="11.25" hidden="1">
      <c r="A80" s="2392"/>
      <c r="B80" s="511"/>
      <c r="D80" s="665" t="s">
        <v>329</v>
      </c>
      <c r="E80" s="723" t="s">
        <v>917</v>
      </c>
      <c r="F80" s="660" t="s">
        <v>862</v>
      </c>
      <c r="G80" s="724"/>
      <c r="H80" s="1023"/>
      <c r="I80" s="724"/>
      <c r="J80" s="1023"/>
      <c r="K80" s="289"/>
      <c r="X80" s="758">
        <v>0</v>
      </c>
    </row>
    <row s="1635" customFormat="1" customHeight="1" ht="11.25" hidden="1">
      <c r="A81" s="2392"/>
      <c r="B81" s="511"/>
      <c r="D81" s="665" t="s">
        <v>337</v>
      </c>
      <c r="E81" s="723" t="s">
        <v>918</v>
      </c>
      <c r="F81" s="660" t="s">
        <v>862</v>
      </c>
      <c r="G81" s="724"/>
      <c r="H81" s="1023"/>
      <c r="I81" s="724"/>
      <c r="J81" s="1023"/>
      <c r="K81" s="289"/>
      <c r="X81" s="758">
        <v>0</v>
      </c>
    </row>
    <row s="1635" customFormat="1" customHeight="1" ht="11.25" hidden="1">
      <c r="A82" s="2392"/>
      <c r="B82" s="511"/>
      <c r="D82" s="665" t="s">
        <v>339</v>
      </c>
      <c r="E82" s="723" t="s">
        <v>919</v>
      </c>
      <c r="F82" s="660" t="s">
        <v>862</v>
      </c>
      <c r="G82" s="724"/>
      <c r="H82" s="1023"/>
      <c r="I82" s="724"/>
      <c r="J82" s="1023"/>
      <c r="K82" s="289"/>
      <c r="X82" s="758">
        <v>0</v>
      </c>
    </row>
    <row s="1635" customFormat="1" customHeight="1" ht="11.25" hidden="1">
      <c r="A83" s="2392"/>
      <c r="B83" s="511"/>
      <c r="D83" s="665" t="s">
        <v>341</v>
      </c>
      <c r="E83" s="723" t="s">
        <v>920</v>
      </c>
      <c r="F83" s="660" t="s">
        <v>862</v>
      </c>
      <c r="G83" s="724"/>
      <c r="H83" s="1023"/>
      <c r="I83" s="724"/>
      <c r="J83" s="1023"/>
      <c r="K83" s="289"/>
      <c r="X83" s="758">
        <v>0</v>
      </c>
    </row>
    <row s="1635" customFormat="1" customHeight="1" ht="11.25" hidden="1">
      <c r="A84" s="2392"/>
      <c r="B84" s="511"/>
      <c r="D84" s="665" t="s">
        <v>921</v>
      </c>
      <c r="E84" s="723" t="s">
        <v>922</v>
      </c>
      <c r="F84" s="660" t="s">
        <v>862</v>
      </c>
      <c r="G84" s="724"/>
      <c r="H84" s="1023"/>
      <c r="I84" s="724"/>
      <c r="J84" s="1023"/>
      <c r="K84" s="289"/>
      <c r="X84" s="758">
        <v>0</v>
      </c>
    </row>
    <row s="1635" customFormat="1" customHeight="1" ht="11.25" hidden="1">
      <c r="A85" s="2392"/>
      <c r="B85" s="511"/>
      <c r="D85" s="665" t="s">
        <v>923</v>
      </c>
      <c r="E85" s="723" t="s">
        <v>924</v>
      </c>
      <c r="F85" s="660" t="s">
        <v>862</v>
      </c>
      <c r="G85" s="724"/>
      <c r="H85" s="1023"/>
      <c r="I85" s="724"/>
      <c r="J85" s="1023"/>
      <c r="K85" s="289"/>
      <c r="X85" s="758">
        <v>0</v>
      </c>
    </row>
    <row s="1635" customFormat="1" customHeight="1" ht="11.25" hidden="1">
      <c r="A86" s="2392"/>
      <c r="B86" s="511"/>
      <c r="D86" s="665" t="s">
        <v>925</v>
      </c>
      <c r="E86" s="723" t="s">
        <v>926</v>
      </c>
      <c r="F86" s="660" t="s">
        <v>862</v>
      </c>
      <c r="G86" s="724"/>
      <c r="H86" s="1023"/>
      <c r="I86" s="724"/>
      <c r="J86" s="1023"/>
      <c r="K86" s="289"/>
      <c r="X86" s="758">
        <v>0</v>
      </c>
    </row>
    <row s="1635" customFormat="1" customHeight="1" ht="45" hidden="1">
      <c r="A87" s="2392"/>
      <c r="B87" s="511"/>
      <c r="D87" s="665" t="s">
        <v>92</v>
      </c>
      <c r="E87" s="666" t="s">
        <v>927</v>
      </c>
      <c r="F87" s="660" t="s">
        <v>862</v>
      </c>
      <c r="G87" s="724"/>
      <c r="H87" s="1023"/>
      <c r="I87" s="724"/>
      <c r="J87" s="1023"/>
      <c r="K87" s="289" t="s">
        <v>928</v>
      </c>
      <c r="X87" s="758">
        <v>0</v>
      </c>
    </row>
    <row s="1635" customFormat="1" customHeight="1" ht="11.25" hidden="1">
      <c r="A88" s="2392"/>
      <c r="B88" s="511"/>
      <c r="D88" s="665" t="s">
        <v>757</v>
      </c>
      <c r="E88" s="723" t="s">
        <v>917</v>
      </c>
      <c r="F88" s="660" t="s">
        <v>862</v>
      </c>
      <c r="G88" s="724"/>
      <c r="H88" s="1023"/>
      <c r="I88" s="724"/>
      <c r="J88" s="1023"/>
      <c r="K88" s="289"/>
      <c r="X88" s="758">
        <v>0</v>
      </c>
    </row>
    <row s="1635" customFormat="1" customHeight="1" ht="11.25" hidden="1">
      <c r="A89" s="2392"/>
      <c r="B89" s="511"/>
      <c r="D89" s="665" t="s">
        <v>799</v>
      </c>
      <c r="E89" s="723" t="s">
        <v>918</v>
      </c>
      <c r="F89" s="660" t="s">
        <v>862</v>
      </c>
      <c r="G89" s="724"/>
      <c r="H89" s="1023"/>
      <c r="I89" s="724"/>
      <c r="J89" s="1023"/>
      <c r="K89" s="289"/>
      <c r="X89" s="758">
        <v>0</v>
      </c>
    </row>
    <row s="1635" customFormat="1" customHeight="1" ht="11.25" hidden="1">
      <c r="A90" s="2392"/>
      <c r="B90" s="511"/>
      <c r="D90" s="665" t="s">
        <v>802</v>
      </c>
      <c r="E90" s="723" t="s">
        <v>919</v>
      </c>
      <c r="F90" s="660" t="s">
        <v>862</v>
      </c>
      <c r="G90" s="724"/>
      <c r="H90" s="1023"/>
      <c r="I90" s="724"/>
      <c r="J90" s="1023"/>
      <c r="K90" s="289"/>
      <c r="X90" s="758">
        <v>0</v>
      </c>
    </row>
    <row s="1635" customFormat="1" customHeight="1" ht="11.25" hidden="1">
      <c r="A91" s="2392"/>
      <c r="B91" s="511"/>
      <c r="D91" s="665" t="s">
        <v>880</v>
      </c>
      <c r="E91" s="723" t="s">
        <v>920</v>
      </c>
      <c r="F91" s="660" t="s">
        <v>862</v>
      </c>
      <c r="G91" s="724"/>
      <c r="H91" s="1023"/>
      <c r="I91" s="724"/>
      <c r="J91" s="1023"/>
      <c r="K91" s="289"/>
      <c r="X91" s="758">
        <v>0</v>
      </c>
    </row>
    <row s="1635" customFormat="1" customHeight="1" ht="11.25" hidden="1">
      <c r="A92" s="2392"/>
      <c r="B92" s="511"/>
      <c r="D92" s="665" t="s">
        <v>882</v>
      </c>
      <c r="E92" s="723" t="s">
        <v>922</v>
      </c>
      <c r="F92" s="660" t="s">
        <v>862</v>
      </c>
      <c r="G92" s="724"/>
      <c r="H92" s="1023"/>
      <c r="I92" s="724"/>
      <c r="J92" s="1023"/>
      <c r="K92" s="289"/>
      <c r="X92" s="758">
        <v>0</v>
      </c>
    </row>
    <row s="1635" customFormat="1" customHeight="1" ht="11.25" hidden="1">
      <c r="A93" s="2392"/>
      <c r="B93" s="511"/>
      <c r="D93" s="665" t="s">
        <v>929</v>
      </c>
      <c r="E93" s="723" t="s">
        <v>924</v>
      </c>
      <c r="F93" s="660" t="s">
        <v>862</v>
      </c>
      <c r="G93" s="724"/>
      <c r="H93" s="1023"/>
      <c r="I93" s="724"/>
      <c r="J93" s="1023"/>
      <c r="K93" s="289"/>
      <c r="X93" s="758">
        <v>0</v>
      </c>
    </row>
    <row s="1635" customFormat="1" customHeight="1" ht="11.25" hidden="1">
      <c r="A94" s="2392"/>
      <c r="B94" s="511"/>
      <c r="D94" s="665" t="s">
        <v>930</v>
      </c>
      <c r="E94" s="723" t="s">
        <v>926</v>
      </c>
      <c r="F94" s="660" t="s">
        <v>862</v>
      </c>
      <c r="G94" s="724"/>
      <c r="H94" s="1023"/>
      <c r="I94" s="724"/>
      <c r="J94" s="1023"/>
      <c r="K94" s="289"/>
      <c r="X94" s="758">
        <v>0</v>
      </c>
    </row>
    <row s="1635" customFormat="1" customHeight="1" ht="24.75" hidden="1">
      <c r="A95" s="2392"/>
      <c r="B95" s="511"/>
      <c r="D95" s="665" t="s">
        <v>112</v>
      </c>
      <c r="E95" s="666" t="s">
        <v>931</v>
      </c>
      <c r="F95" s="725" t="s">
        <v>562</v>
      </c>
      <c r="G95" s="727"/>
      <c r="H95" s="1023"/>
      <c r="I95" s="727"/>
      <c r="J95" s="1023"/>
      <c r="K95" s="289" t="s">
        <v>932</v>
      </c>
      <c r="X95" s="758">
        <v>0</v>
      </c>
    </row>
    <row s="1635" customFormat="1" customHeight="1" ht="33.75" hidden="1">
      <c r="A96" s="2392"/>
      <c r="B96" s="511"/>
      <c r="D96" s="665" t="s">
        <v>93</v>
      </c>
      <c r="E96" s="666" t="s">
        <v>933</v>
      </c>
      <c r="F96" s="726" t="s">
        <v>823</v>
      </c>
      <c r="G96" s="728"/>
      <c r="H96" s="1023"/>
      <c r="I96" s="728"/>
      <c r="J96" s="1023"/>
      <c r="K96" s="289"/>
      <c r="X96" s="758">
        <v>0</v>
      </c>
    </row>
    <row s="1635" customFormat="1" customHeight="1" ht="22.5" hidden="1">
      <c r="A97" s="2392"/>
      <c r="B97" s="511" t="s">
        <v>592</v>
      </c>
      <c r="D97" s="665" t="s">
        <v>94</v>
      </c>
      <c r="E97" s="666" t="s">
        <v>934</v>
      </c>
      <c r="F97" s="726" t="s">
        <v>311</v>
      </c>
      <c r="G97" s="385"/>
      <c r="H97" s="1023"/>
      <c r="I97" s="385"/>
      <c r="J97" s="1023"/>
      <c r="K97" s="289" t="s">
        <v>635</v>
      </c>
      <c r="X97" s="758">
        <v>0</v>
      </c>
    </row>
    <row s="1635" customFormat="1" customHeight="1" ht="45" hidden="1">
      <c r="A98" s="2392"/>
      <c r="B98" s="511" t="s">
        <v>592</v>
      </c>
      <c r="D98" s="665" t="s">
        <v>935</v>
      </c>
      <c r="E98" s="667" t="s">
        <v>936</v>
      </c>
      <c r="F98" s="721" t="s">
        <v>311</v>
      </c>
      <c r="G98" s="385"/>
      <c r="H98" s="1023"/>
      <c r="I98" s="385"/>
      <c r="J98" s="1023"/>
      <c r="K98" s="289" t="s">
        <v>635</v>
      </c>
      <c r="X98" s="758">
        <v>0</v>
      </c>
    </row>
    <row s="1635" customFormat="1" customHeight="1" ht="95.25" hidden="1">
      <c r="A99" s="2392"/>
      <c r="B99" s="511" t="s">
        <v>592</v>
      </c>
      <c r="D99" s="665" t="s">
        <v>113</v>
      </c>
      <c r="E99" s="666" t="s">
        <v>937</v>
      </c>
      <c r="F99" s="721" t="s">
        <v>311</v>
      </c>
      <c r="G99" s="385"/>
      <c r="H99" s="1023"/>
      <c r="I99" s="385"/>
      <c r="J99" s="1023"/>
      <c r="K99" s="289" t="s">
        <v>635</v>
      </c>
      <c r="X99" s="758">
        <v>0</v>
      </c>
    </row>
    <row s="1635" customFormat="1" customHeight="1" ht="22.5" hidden="1">
      <c r="A100" s="2392"/>
      <c r="B100" s="511" t="s">
        <v>592</v>
      </c>
      <c r="D100" s="665" t="s">
        <v>149</v>
      </c>
      <c r="E100" s="666" t="s">
        <v>938</v>
      </c>
      <c r="F100" s="721" t="s">
        <v>311</v>
      </c>
      <c r="G100" s="385"/>
      <c r="H100" s="1023"/>
      <c r="I100" s="385"/>
      <c r="J100" s="1023"/>
      <c r="K100" s="289" t="s">
        <v>635</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E7F7-711C-7109-C6C8-0.7AF6887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450</v>
      </c>
      <c r="D3" s="689" t="str">
        <f>B3&amp;".1"</f>
        <v>.1</v>
      </c>
      <c r="E3" s="690" t="s">
        <v>939</v>
      </c>
      <c r="F3" s="691" t="s">
        <v>311</v>
      </c>
      <c r="G3" s="686"/>
      <c r="H3" s="401"/>
      <c r="I3" s="686"/>
      <c r="J3" s="401"/>
      <c r="K3" s="289" t="s">
        <v>940</v>
      </c>
      <c r="V3" s="505">
        <v>0</v>
      </c>
    </row>
    <row customHeight="1" ht="15" hidden="1">
      <c r="A4" s="505"/>
      <c r="B4" s="2397"/>
      <c r="C4" s="2398"/>
      <c r="D4" s="689" t="str">
        <f>B3&amp;".2"</f>
        <v>.2</v>
      </c>
      <c r="E4" s="690" t="s">
        <v>941</v>
      </c>
      <c r="F4" s="691" t="s">
        <v>311</v>
      </c>
      <c r="G4" s="1738" t="s">
        <v>28</v>
      </c>
      <c r="H4" s="401"/>
      <c r="I4" s="1738" t="s">
        <v>28</v>
      </c>
      <c r="J4" s="401"/>
      <c r="K4" s="289" t="s">
        <v>942</v>
      </c>
      <c r="V4" s="505">
        <v>0</v>
      </c>
    </row>
    <row s="1366" customFormat="1" customHeight="1" ht="15" hidden="1">
      <c r="C5" s="672"/>
      <c r="U5" s="420"/>
      <c r="V5" s="417">
        <v>0</v>
      </c>
    </row>
    <row customHeight="1" ht="22.5" hidden="1">
      <c r="A6" s="505"/>
      <c r="B6" s="2397"/>
      <c r="C6" s="2398" t="s">
        <v>450</v>
      </c>
      <c r="D6" s="689" t="str">
        <f>B6&amp;".1"</f>
        <v>.1</v>
      </c>
      <c r="E6" s="690" t="s">
        <v>943</v>
      </c>
      <c r="F6" s="691" t="s">
        <v>311</v>
      </c>
      <c r="G6" s="686"/>
      <c r="H6" s="401"/>
      <c r="I6" s="686"/>
      <c r="J6" s="401"/>
      <c r="K6" s="289" t="s">
        <v>944</v>
      </c>
      <c r="V6" s="505">
        <v>0</v>
      </c>
    </row>
    <row customHeight="1" ht="15" hidden="1">
      <c r="A7" s="505"/>
      <c r="B7" s="2397"/>
      <c r="C7" s="2398"/>
      <c r="D7" s="689" t="str">
        <f>B6&amp;".2"</f>
        <v>.2</v>
      </c>
      <c r="E7" s="690" t="s">
        <v>941</v>
      </c>
      <c r="F7" s="691" t="s">
        <v>311</v>
      </c>
      <c r="G7" s="1738" t="s">
        <v>28</v>
      </c>
      <c r="H7" s="401"/>
      <c r="I7" s="1738" t="s">
        <v>28</v>
      </c>
      <c r="J7" s="401"/>
      <c r="K7" s="289" t="s">
        <v>942</v>
      </c>
      <c r="V7" s="505">
        <v>0</v>
      </c>
    </row>
    <row s="1366" customFormat="1" customHeight="1" ht="15" hidden="1">
      <c r="C8" s="672"/>
      <c r="U8" s="420"/>
      <c r="V8" s="417">
        <v>0</v>
      </c>
    </row>
    <row customHeight="1" ht="22.5" hidden="1">
      <c r="A9" s="505"/>
      <c r="B9" s="2397"/>
      <c r="C9" s="2398" t="s">
        <v>450</v>
      </c>
      <c r="D9" s="689" t="str">
        <f>B9&amp;".1"</f>
        <v>.1</v>
      </c>
      <c r="E9" s="690" t="s">
        <v>945</v>
      </c>
      <c r="F9" s="691" t="s">
        <v>311</v>
      </c>
      <c r="G9" s="697" t="s">
        <v>28</v>
      </c>
      <c r="H9" s="401" t="s">
        <v>28</v>
      </c>
      <c r="I9" s="697" t="s">
        <v>28</v>
      </c>
      <c r="J9" s="401" t="s">
        <v>28</v>
      </c>
      <c r="K9" s="289"/>
      <c r="V9" s="505">
        <v>0</v>
      </c>
    </row>
    <row customHeight="1" ht="15" hidden="1">
      <c r="A10" s="505"/>
      <c r="B10" s="2397"/>
      <c r="C10" s="2398"/>
      <c r="D10" s="689" t="str">
        <f>B9&amp;".2"</f>
        <v>.2</v>
      </c>
      <c r="E10" s="690" t="s">
        <v>946</v>
      </c>
      <c r="F10" s="691" t="s">
        <v>311</v>
      </c>
      <c r="G10" s="1732" t="s">
        <v>28</v>
      </c>
      <c r="H10" s="401" t="s">
        <v>28</v>
      </c>
      <c r="I10" s="1732" t="s">
        <v>28</v>
      </c>
      <c r="J10" s="401" t="s">
        <v>28</v>
      </c>
      <c r="K10" s="289" t="s">
        <v>947</v>
      </c>
      <c r="V10" s="505">
        <v>0</v>
      </c>
    </row>
    <row customHeight="1" ht="15" hidden="1">
      <c r="A11" s="505"/>
      <c r="B11" s="2397"/>
      <c r="C11" s="2398"/>
      <c r="D11" s="689" t="str">
        <f>B9&amp;".3"</f>
        <v>.3</v>
      </c>
      <c r="E11" s="690" t="s">
        <v>948</v>
      </c>
      <c r="F11" s="691" t="s">
        <v>311</v>
      </c>
      <c r="G11" s="1732" t="s">
        <v>28</v>
      </c>
      <c r="H11" s="401" t="s">
        <v>28</v>
      </c>
      <c r="I11" s="1732" t="s">
        <v>28</v>
      </c>
      <c r="J11" s="401" t="s">
        <v>28</v>
      </c>
      <c r="K11" s="289" t="s">
        <v>949</v>
      </c>
      <c r="V11" s="505">
        <v>0</v>
      </c>
    </row>
    <row s="1366" customFormat="1" customHeight="1" ht="15" hidden="1">
      <c r="C12" s="672"/>
      <c r="U12" s="420"/>
      <c r="V12" s="417">
        <v>0</v>
      </c>
    </row>
    <row customHeight="1" ht="33.75" hidden="1">
      <c r="A13" s="505"/>
      <c r="B13" s="2397"/>
      <c r="C13" s="2398" t="s">
        <v>450</v>
      </c>
      <c r="D13" s="689" t="str">
        <f>B13&amp;".1"</f>
        <v>.1</v>
      </c>
      <c r="E13" s="690" t="s">
        <v>950</v>
      </c>
      <c r="F13" s="691" t="s">
        <v>311</v>
      </c>
      <c r="G13" s="697" t="s">
        <v>28</v>
      </c>
      <c r="H13" s="401" t="s">
        <v>28</v>
      </c>
      <c r="I13" s="697" t="s">
        <v>28</v>
      </c>
      <c r="J13" s="401" t="s">
        <v>28</v>
      </c>
      <c r="K13" s="289" t="s">
        <v>951</v>
      </c>
      <c r="V13" s="505">
        <v>0</v>
      </c>
    </row>
    <row customHeight="1" ht="15" hidden="1">
      <c r="B14" s="2397"/>
      <c r="C14" s="2398"/>
      <c r="D14" s="689" t="str">
        <f>B13&amp;".2"</f>
        <v>.2</v>
      </c>
      <c r="E14" s="690" t="s">
        <v>952</v>
      </c>
      <c r="F14" s="691" t="s">
        <v>311</v>
      </c>
      <c r="G14" s="1732" t="s">
        <v>28</v>
      </c>
      <c r="H14" s="401" t="s">
        <v>28</v>
      </c>
      <c r="I14" s="1732" t="s">
        <v>28</v>
      </c>
      <c r="J14" s="401" t="s">
        <v>28</v>
      </c>
      <c r="K14" s="289" t="s">
        <v>953</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"ОКО"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f>IF(I25="","",INDEX(DIFFERENTIATION_UNMERGE_VD,MATCH(I25,DIFFERENTIATION_ID_DIFF,0)))</f>
        <v>0</v>
      </c>
      <c r="J26" s="2396"/>
      <c r="K26" s="2175" t="s">
        <v>306</v>
      </c>
      <c r="V26" s="505">
        <v>15</v>
      </c>
    </row>
    <row s="1635" customFormat="1" customHeight="1" ht="15.75">
      <c r="A27" s="759"/>
      <c r="C27" s="176"/>
      <c r="D27" s="711"/>
      <c r="E27" s="2367" t="s">
        <v>568</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569</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305</v>
      </c>
      <c r="E29" s="2370"/>
      <c r="F29" s="2370"/>
      <c r="G29" s="887"/>
      <c r="H29" s="887"/>
      <c r="I29" s="887"/>
      <c r="J29" s="888"/>
      <c r="K29" s="2195"/>
      <c r="U29" s="675"/>
      <c r="V29" s="758">
        <v>15</v>
      </c>
    </row>
    <row customHeight="1" ht="35.699999999999996">
      <c r="C30" s="176"/>
      <c r="D30" s="761" t="s">
        <v>89</v>
      </c>
      <c r="E30" s="760" t="s">
        <v>307</v>
      </c>
      <c r="F30" s="760" t="s">
        <v>570</v>
      </c>
      <c r="G30" s="808" t="s">
        <v>308</v>
      </c>
      <c r="H30" s="807" t="s">
        <v>395</v>
      </c>
      <c r="I30" s="684" t="s">
        <v>308</v>
      </c>
      <c r="J30" s="465" t="s">
        <v>395</v>
      </c>
      <c r="K30" s="2201"/>
      <c r="V30" s="505">
        <v>34</v>
      </c>
    </row>
    <row customHeight="1" ht="15" hidden="1">
      <c r="C31" s="176"/>
      <c r="D31" s="593"/>
      <c r="E31" s="593"/>
      <c r="F31" s="593"/>
      <c r="G31" s="659"/>
      <c r="H31" s="659"/>
      <c r="I31" s="659"/>
      <c r="J31" s="659"/>
      <c r="K31" s="289"/>
      <c r="V31" s="505">
        <v>0</v>
      </c>
    </row>
    <row customHeight="1" ht="24">
      <c r="A32" s="505"/>
      <c r="B32" s="505" t="s">
        <v>954</v>
      </c>
      <c r="C32" s="526"/>
      <c r="D32" s="692">
        <v>1</v>
      </c>
      <c r="E32" s="693" t="s">
        <v>955</v>
      </c>
      <c r="F32" s="691" t="s">
        <v>311</v>
      </c>
      <c r="G32" s="813" t="s">
        <v>311</v>
      </c>
      <c r="H32" s="813" t="s">
        <v>311</v>
      </c>
      <c r="I32" s="691" t="s">
        <v>311</v>
      </c>
      <c r="J32" s="691" t="s">
        <v>311</v>
      </c>
      <c r="K32" s="289"/>
      <c r="V32" s="505">
        <v>23</v>
      </c>
    </row>
    <row customHeight="1" ht="11.549999999999999">
      <c r="A33" s="505"/>
      <c r="C33" s="505"/>
      <c r="D33" s="347"/>
      <c r="E33" s="580" t="s">
        <v>590</v>
      </c>
      <c r="F33" s="572"/>
      <c r="G33" s="572"/>
      <c r="H33" s="572"/>
      <c r="I33" s="572"/>
      <c r="J33" s="572"/>
      <c r="K33" s="573"/>
      <c r="U33" s="505"/>
      <c r="V33" s="505">
        <v>11</v>
      </c>
    </row>
    <row customHeight="1" ht="24">
      <c r="A34" s="505"/>
      <c r="B34" s="581" t="s">
        <v>640</v>
      </c>
      <c r="C34" s="526"/>
      <c r="D34" s="692">
        <v>2</v>
      </c>
      <c r="E34" s="693" t="s">
        <v>956</v>
      </c>
      <c r="F34" s="820" t="s">
        <v>311</v>
      </c>
      <c r="G34" s="820" t="s">
        <v>311</v>
      </c>
      <c r="H34" s="820" t="s">
        <v>311</v>
      </c>
      <c r="I34" s="691"/>
      <c r="J34" s="691"/>
      <c r="K34" s="289"/>
      <c r="V34" s="505">
        <v>23</v>
      </c>
    </row>
    <row customHeight="1" ht="11.549999999999999">
      <c r="A35" s="505"/>
      <c r="C35" s="505"/>
      <c r="D35" s="347"/>
      <c r="E35" s="580" t="s">
        <v>957</v>
      </c>
      <c r="F35" s="572"/>
      <c r="G35" s="694"/>
      <c r="H35" s="572"/>
      <c r="I35" s="694"/>
      <c r="J35" s="572"/>
      <c r="K35" s="573"/>
      <c r="U35" s="505"/>
      <c r="V35" s="505">
        <v>11</v>
      </c>
    </row>
    <row customHeight="1" ht="71.25">
      <c r="A36" s="505"/>
      <c r="B36" s="505" t="s">
        <v>958</v>
      </c>
      <c r="C36" s="526"/>
      <c r="D36" s="692">
        <v>3</v>
      </c>
      <c r="E36" s="693" t="s">
        <v>959</v>
      </c>
      <c r="F36" s="695" t="s">
        <v>311</v>
      </c>
      <c r="G36" s="814" t="s">
        <v>960</v>
      </c>
      <c r="H36" s="813" t="s">
        <v>311</v>
      </c>
      <c r="I36" s="524" t="s">
        <v>960</v>
      </c>
      <c r="J36" s="691" t="s">
        <v>311</v>
      </c>
      <c r="K36" s="289" t="s">
        <v>961</v>
      </c>
      <c r="V36" s="505">
        <v>68</v>
      </c>
    </row>
    <row customHeight="1" ht="11.549999999999999">
      <c r="A37" s="505"/>
      <c r="C37" s="505"/>
      <c r="D37" s="347"/>
      <c r="E37" s="580" t="s">
        <v>962</v>
      </c>
      <c r="F37" s="572"/>
      <c r="G37" s="694"/>
      <c r="H37" s="694"/>
      <c r="I37" s="694"/>
      <c r="J37" s="694"/>
      <c r="K37" s="573"/>
      <c r="U37" s="505"/>
      <c r="V37" s="505">
        <v>11</v>
      </c>
    </row>
    <row customHeight="1" ht="71.25">
      <c r="A38" s="505"/>
      <c r="B38" s="505" t="s">
        <v>963</v>
      </c>
      <c r="C38" s="526"/>
      <c r="D38" s="692">
        <v>4</v>
      </c>
      <c r="E38" s="693" t="s">
        <v>964</v>
      </c>
      <c r="F38" s="695" t="s">
        <v>311</v>
      </c>
      <c r="G38" s="814" t="s">
        <v>960</v>
      </c>
      <c r="H38" s="815" t="s">
        <v>311</v>
      </c>
      <c r="I38" s="524" t="s">
        <v>960</v>
      </c>
      <c r="J38" s="521" t="s">
        <v>311</v>
      </c>
      <c r="K38" s="679" t="s">
        <v>965</v>
      </c>
      <c r="V38" s="505">
        <v>68</v>
      </c>
    </row>
    <row customHeight="1" ht="11.549999999999999">
      <c r="A39" s="505"/>
      <c r="C39" s="505"/>
      <c r="D39" s="347"/>
      <c r="E39" s="580" t="s">
        <v>966</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25793-4AFD-4498-142F-0.27AA8FE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967</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"ОКО"</v>
      </c>
      <c r="G6" s="2249"/>
      <c r="H6" s="2249"/>
      <c r="I6" s="2249"/>
      <c r="J6" s="2249"/>
      <c r="K6" s="2249"/>
      <c r="M6" s="582"/>
      <c r="AB6" s="1148"/>
      <c r="AE6" s="1631">
        <v>16</v>
      </c>
    </row>
    <row customHeight="1" ht="10.5">
      <c r="AE7" s="758">
        <v>10</v>
      </c>
    </row>
    <row customHeight="1" ht="10.5">
      <c r="A8" s="1051"/>
      <c r="B8" s="1051"/>
      <c r="C8" s="1051"/>
      <c r="F8" s="2101" t="s">
        <v>305</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967</v>
      </c>
      <c r="H9" s="2175" t="s">
        <v>968</v>
      </c>
      <c r="I9" s="2127" t="s">
        <v>969</v>
      </c>
      <c r="J9" s="2127" t="s">
        <v>970</v>
      </c>
      <c r="K9" s="2127" t="s">
        <v>971</v>
      </c>
      <c r="L9" s="2127" t="s">
        <v>972</v>
      </c>
      <c r="M9" s="2127" t="s">
        <v>973</v>
      </c>
      <c r="N9" s="2209" t="s">
        <v>974</v>
      </c>
      <c r="O9" s="2209"/>
      <c r="P9" s="2209"/>
      <c r="Q9" s="2399" t="s">
        <v>975</v>
      </c>
      <c r="R9" s="2400"/>
      <c r="S9" s="2400"/>
      <c r="T9" s="2401"/>
      <c r="U9" s="2399" t="s">
        <v>976</v>
      </c>
      <c r="V9" s="2400"/>
      <c r="W9" s="2400"/>
      <c r="X9" s="2401"/>
      <c r="Y9" s="2101" t="s">
        <v>977</v>
      </c>
      <c r="Z9" s="2102"/>
      <c r="AA9" s="2102"/>
      <c r="AB9" s="2103"/>
      <c r="AE9" s="758">
        <v>41</v>
      </c>
    </row>
    <row customHeight="1" ht="43.050000000000004">
      <c r="A10" s="905"/>
      <c r="B10" s="905"/>
      <c r="C10" s="905"/>
      <c r="F10" s="2175"/>
      <c r="G10" s="2175"/>
      <c r="H10" s="2232"/>
      <c r="I10" s="2175"/>
      <c r="J10" s="2175"/>
      <c r="K10" s="2175"/>
      <c r="L10" s="2175"/>
      <c r="M10" s="2175"/>
      <c r="N10" s="903" t="s">
        <v>978</v>
      </c>
      <c r="O10" s="903" t="s">
        <v>979</v>
      </c>
      <c r="P10" s="904" t="s">
        <v>980</v>
      </c>
      <c r="Q10" s="915" t="s">
        <v>90</v>
      </c>
      <c r="R10" s="915" t="s">
        <v>981</v>
      </c>
      <c r="S10" s="915" t="s">
        <v>982</v>
      </c>
      <c r="T10" s="916" t="s">
        <v>983</v>
      </c>
      <c r="U10" s="915" t="s">
        <v>90</v>
      </c>
      <c r="V10" s="915" t="s">
        <v>984</v>
      </c>
      <c r="W10" s="915" t="s">
        <v>982</v>
      </c>
      <c r="X10" s="916" t="s">
        <v>983</v>
      </c>
      <c r="Y10" s="301" t="s">
        <v>985</v>
      </c>
      <c r="Z10" s="2101" t="s">
        <v>89</v>
      </c>
      <c r="AA10" s="2103"/>
      <c r="AB10" s="1049" t="s">
        <v>986</v>
      </c>
      <c r="AE10" s="758">
        <v>41</v>
      </c>
    </row>
    <row s="1642" customFormat="1" customHeight="1" ht="5.25" hidden="1">
      <c r="A11" s="1052"/>
      <c r="B11" s="1052"/>
      <c r="C11" s="1052"/>
      <c r="E11" s="1050"/>
      <c r="F11" s="2406" t="s">
        <v>381</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987</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988</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4BADD-B42F-256D-5089-0.7741FD3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"ОКО"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305</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989</v>
      </c>
      <c r="G9" s="2409" t="s">
        <v>990</v>
      </c>
      <c r="H9" s="2410"/>
      <c r="I9" s="2127" t="s">
        <v>991</v>
      </c>
      <c r="J9" s="2127"/>
      <c r="K9" s="2127" t="s">
        <v>992</v>
      </c>
      <c r="L9" s="2127"/>
      <c r="M9" s="2127"/>
      <c r="N9" s="2127"/>
      <c r="O9" s="2127"/>
      <c r="P9" s="2127"/>
      <c r="Q9" s="2127"/>
      <c r="R9" s="2127"/>
      <c r="S9" s="2127"/>
      <c r="T9" s="2127"/>
      <c r="U9" s="2127"/>
      <c r="V9" s="2127"/>
      <c r="W9" s="2127"/>
      <c r="X9" s="2127"/>
      <c r="Y9" s="2127"/>
      <c r="Z9" s="2192" t="s">
        <v>993</v>
      </c>
      <c r="AA9" s="2193"/>
      <c r="AB9" s="2127" t="s">
        <v>994</v>
      </c>
      <c r="AC9" s="2127"/>
      <c r="AD9" s="2127"/>
      <c r="AE9" s="2127"/>
      <c r="AF9" s="2175" t="s">
        <v>995</v>
      </c>
      <c r="AG9" s="2127" t="s">
        <v>996</v>
      </c>
      <c r="AH9" s="2127"/>
      <c r="AI9" s="2175" t="s">
        <v>997</v>
      </c>
      <c r="AJ9" s="2127" t="s">
        <v>998</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999</v>
      </c>
      <c r="L10" s="2101" t="s">
        <v>1000</v>
      </c>
      <c r="M10" s="2103"/>
      <c r="N10" s="2127" t="s">
        <v>1001</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1002</v>
      </c>
      <c r="M11" s="2175" t="s">
        <v>1003</v>
      </c>
      <c r="N11" s="2127" t="s">
        <v>1004</v>
      </c>
      <c r="O11" s="2127"/>
      <c r="P11" s="2418" t="s">
        <v>985</v>
      </c>
      <c r="Q11" s="2418" t="s">
        <v>1005</v>
      </c>
      <c r="R11" s="2418" t="s">
        <v>1006</v>
      </c>
      <c r="S11" s="2418" t="s">
        <v>1007</v>
      </c>
      <c r="T11" s="2418"/>
      <c r="U11" s="2418"/>
      <c r="V11" s="2418"/>
      <c r="W11" s="2418"/>
      <c r="X11" s="2418"/>
      <c r="Y11" s="2418"/>
      <c r="Z11" s="2194"/>
      <c r="AA11" s="2195"/>
      <c r="AB11" s="2127" t="s">
        <v>1008</v>
      </c>
      <c r="AC11" s="2127"/>
      <c r="AD11" s="2101" t="s">
        <v>1009</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1010</v>
      </c>
      <c r="K12" s="2127"/>
      <c r="L12" s="2232"/>
      <c r="M12" s="2232"/>
      <c r="N12" s="2127"/>
      <c r="O12" s="2127"/>
      <c r="P12" s="2418"/>
      <c r="Q12" s="2418"/>
      <c r="R12" s="2418"/>
      <c r="S12" s="1134" t="s">
        <v>87</v>
      </c>
      <c r="T12" s="1134" t="s">
        <v>88</v>
      </c>
      <c r="U12" s="1134" t="s">
        <v>86</v>
      </c>
      <c r="V12" s="1134" t="s">
        <v>1011</v>
      </c>
      <c r="W12" s="1134" t="s">
        <v>86</v>
      </c>
      <c r="X12" s="1134" t="s">
        <v>1012</v>
      </c>
      <c r="Y12" s="1134" t="s">
        <v>1013</v>
      </c>
      <c r="Z12" s="2200"/>
      <c r="AA12" s="2201"/>
      <c r="AB12" s="1141" t="s">
        <v>1014</v>
      </c>
      <c r="AC12" s="1141" t="s">
        <v>1015</v>
      </c>
      <c r="AD12" s="1141" t="s">
        <v>1014</v>
      </c>
      <c r="AE12" s="1141" t="s">
        <v>1015</v>
      </c>
      <c r="AF12" s="2232"/>
      <c r="AG12" s="1154" t="s">
        <v>1016</v>
      </c>
      <c r="AH12" s="1154" t="s">
        <v>1017</v>
      </c>
      <c r="AI12" s="2232"/>
      <c r="AJ12" s="1154" t="s">
        <v>1016</v>
      </c>
      <c r="AK12" s="1154" t="s">
        <v>1017</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1018</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E6A43-8566-B583-F23C-0.9413900E}"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"ОКО"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305</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1019</v>
      </c>
      <c r="H10" s="2426" t="s">
        <v>1020</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1021</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1022</v>
      </c>
      <c r="G14" s="2421" t="s">
        <v>1023</v>
      </c>
      <c r="H14" s="2421"/>
      <c r="I14" s="2421"/>
      <c r="J14" s="2421"/>
      <c r="K14" s="1234"/>
      <c r="W14" s="1155">
        <v>11</v>
      </c>
    </row>
    <row customHeight="1" ht="11.549999999999999">
      <c r="F15" s="1230">
        <v>1</v>
      </c>
      <c r="G15" s="690" t="s">
        <v>1024</v>
      </c>
      <c r="H15" s="1236">
        <f>SUM(I15:J15)</f>
        <v>0</v>
      </c>
      <c r="I15" s="1236">
        <f>SUM(I16:I27)</f>
        <v>0</v>
      </c>
      <c r="J15" s="1225"/>
      <c r="K15" s="1234"/>
      <c r="W15" s="1155">
        <v>11</v>
      </c>
    </row>
    <row customHeight="1" ht="24">
      <c r="F16" s="1230" t="s">
        <v>1025</v>
      </c>
      <c r="G16" s="1237" t="s">
        <v>1026</v>
      </c>
      <c r="H16" s="1236">
        <f>SUM(I16:J16)</f>
        <v>0</v>
      </c>
      <c r="I16" s="1235"/>
      <c r="J16" s="1225"/>
      <c r="K16" s="1234"/>
      <c r="W16" s="1155">
        <v>23</v>
      </c>
    </row>
    <row customHeight="1" ht="24">
      <c r="F17" s="1230" t="s">
        <v>1027</v>
      </c>
      <c r="G17" s="1237" t="s">
        <v>1028</v>
      </c>
      <c r="H17" s="1236">
        <f>SUM(I17:J17)</f>
        <v>0</v>
      </c>
      <c r="I17" s="1235"/>
      <c r="J17" s="1225"/>
      <c r="K17" s="1234"/>
      <c r="W17" s="1155">
        <v>23</v>
      </c>
    </row>
    <row customHeight="1" ht="35.699999999999996">
      <c r="F18" s="1230" t="s">
        <v>1029</v>
      </c>
      <c r="G18" s="1237" t="s">
        <v>1030</v>
      </c>
      <c r="H18" s="1236">
        <f>SUM(I18:J18)</f>
        <v>0</v>
      </c>
      <c r="I18" s="1235"/>
      <c r="J18" s="1225"/>
      <c r="K18" s="1234"/>
      <c r="W18" s="1155">
        <v>34</v>
      </c>
    </row>
    <row customHeight="1" ht="35.699999999999996">
      <c r="F19" s="1230" t="s">
        <v>1031</v>
      </c>
      <c r="G19" s="1237" t="s">
        <v>1032</v>
      </c>
      <c r="H19" s="1236">
        <f>SUM(I19:J19)</f>
        <v>0</v>
      </c>
      <c r="I19" s="1235"/>
      <c r="J19" s="1225"/>
      <c r="K19" s="1234"/>
      <c r="W19" s="1155">
        <v>34</v>
      </c>
    </row>
    <row customHeight="1" ht="48.29999999999999">
      <c r="F20" s="1230" t="s">
        <v>1033</v>
      </c>
      <c r="G20" s="1237" t="s">
        <v>1034</v>
      </c>
      <c r="H20" s="1236">
        <f>SUM(I20:J20)</f>
        <v>0</v>
      </c>
      <c r="I20" s="1235"/>
      <c r="J20" s="1225"/>
      <c r="K20" s="1234"/>
      <c r="W20" s="1155">
        <v>46</v>
      </c>
    </row>
    <row customHeight="1" ht="35.699999999999996">
      <c r="F21" s="1230" t="s">
        <v>1035</v>
      </c>
      <c r="G21" s="1237" t="s">
        <v>1036</v>
      </c>
      <c r="H21" s="1236">
        <f>SUM(I21:J21)</f>
        <v>0</v>
      </c>
      <c r="I21" s="1235"/>
      <c r="J21" s="1225"/>
      <c r="K21" s="1234"/>
      <c r="W21" s="1155">
        <v>34</v>
      </c>
    </row>
    <row customHeight="1" ht="35.699999999999996">
      <c r="F22" s="1230" t="s">
        <v>1037</v>
      </c>
      <c r="G22" s="1237" t="s">
        <v>1038</v>
      </c>
      <c r="H22" s="1236">
        <f>SUM(I22:J22)</f>
        <v>0</v>
      </c>
      <c r="I22" s="1235"/>
      <c r="J22" s="1225"/>
      <c r="K22" s="1234"/>
      <c r="W22" s="1155">
        <v>34</v>
      </c>
    </row>
    <row customHeight="1" ht="24">
      <c r="F23" s="1230" t="s">
        <v>1039</v>
      </c>
      <c r="G23" s="1237" t="s">
        <v>1040</v>
      </c>
      <c r="H23" s="1236">
        <f>SUM(I23:J23)</f>
        <v>0</v>
      </c>
      <c r="I23" s="1235"/>
      <c r="J23" s="1225"/>
      <c r="K23" s="1234"/>
      <c r="W23" s="1155">
        <v>23</v>
      </c>
    </row>
    <row customHeight="1" ht="24">
      <c r="F24" s="1230" t="s">
        <v>1041</v>
      </c>
      <c r="G24" s="1237" t="s">
        <v>1042</v>
      </c>
      <c r="H24" s="1236">
        <f>SUM(I24:J24)</f>
        <v>0</v>
      </c>
      <c r="I24" s="1235"/>
      <c r="J24" s="1225"/>
      <c r="K24" s="1234"/>
      <c r="W24" s="1155">
        <v>23</v>
      </c>
    </row>
    <row customHeight="1" ht="35.699999999999996">
      <c r="F25" s="1230" t="s">
        <v>1043</v>
      </c>
      <c r="G25" s="1237" t="s">
        <v>1044</v>
      </c>
      <c r="H25" s="1236">
        <f>SUM(I25:J25)</f>
        <v>0</v>
      </c>
      <c r="I25" s="1235"/>
      <c r="J25" s="1225"/>
      <c r="K25" s="1234"/>
      <c r="W25" s="1155">
        <v>34</v>
      </c>
    </row>
    <row customHeight="1" ht="35.699999999999996">
      <c r="F26" s="1230" t="s">
        <v>1045</v>
      </c>
      <c r="G26" s="1237" t="s">
        <v>1046</v>
      </c>
      <c r="H26" s="1236">
        <f>SUM(I26:J26)</f>
        <v>0</v>
      </c>
      <c r="I26" s="1235"/>
      <c r="J26" s="1225"/>
      <c r="K26" s="1234"/>
      <c r="W26" s="1155">
        <v>34</v>
      </c>
    </row>
    <row customHeight="1" ht="11.549999999999999">
      <c r="F27" s="1230" t="s">
        <v>1047</v>
      </c>
      <c r="G27" s="1237" t="s">
        <v>1048</v>
      </c>
      <c r="H27" s="1236">
        <f>SUM(I27:J27)</f>
        <v>0</v>
      </c>
      <c r="I27" s="1235"/>
      <c r="J27" s="1225"/>
      <c r="K27" s="1234"/>
      <c r="W27" s="1155">
        <v>11</v>
      </c>
    </row>
    <row customHeight="1" ht="11.549999999999999">
      <c r="F28" s="1230">
        <v>2</v>
      </c>
      <c r="G28" s="690" t="s">
        <v>1049</v>
      </c>
      <c r="H28" s="1236">
        <f>SUM(I28:J28)</f>
        <v>0</v>
      </c>
      <c r="I28" s="1236">
        <f>SUM(I29:I31)</f>
        <v>0</v>
      </c>
      <c r="J28" s="1225"/>
      <c r="K28" s="1234"/>
      <c r="W28" s="1155">
        <v>11</v>
      </c>
    </row>
    <row customHeight="1" ht="11.549999999999999">
      <c r="F29" s="1230" t="s">
        <v>712</v>
      </c>
      <c r="G29" s="1237" t="s">
        <v>1050</v>
      </c>
      <c r="H29" s="1236">
        <f>SUM(I29:J29)</f>
        <v>0</v>
      </c>
      <c r="I29" s="1235"/>
      <c r="J29" s="1225"/>
      <c r="K29" s="1234"/>
      <c r="W29" s="1155">
        <v>11</v>
      </c>
    </row>
    <row customHeight="1" ht="11.549999999999999">
      <c r="F30" s="1230" t="s">
        <v>312</v>
      </c>
      <c r="G30" s="1237" t="s">
        <v>1051</v>
      </c>
      <c r="H30" s="1236">
        <f>SUM(I30:J30)</f>
        <v>0</v>
      </c>
      <c r="I30" s="1235"/>
      <c r="J30" s="1225"/>
      <c r="K30" s="1234"/>
      <c r="W30" s="1155">
        <v>11</v>
      </c>
    </row>
    <row customHeight="1" ht="11.549999999999999">
      <c r="F31" s="1230" t="s">
        <v>315</v>
      </c>
      <c r="G31" s="1237" t="s">
        <v>1052</v>
      </c>
      <c r="H31" s="1236">
        <f>SUM(I31:J31)</f>
        <v>0</v>
      </c>
      <c r="I31" s="1235"/>
      <c r="J31" s="1225"/>
      <c r="K31" s="1234"/>
      <c r="W31" s="1155">
        <v>11</v>
      </c>
    </row>
    <row customHeight="1" ht="11.549999999999999">
      <c r="F32" s="1230">
        <v>3</v>
      </c>
      <c r="G32" s="690" t="s">
        <v>1053</v>
      </c>
      <c r="H32" s="1236">
        <f>SUM(I32:J32)</f>
        <v>0</v>
      </c>
      <c r="I32" s="1236">
        <f>SUM(I33:I34)</f>
        <v>0</v>
      </c>
      <c r="J32" s="1225"/>
      <c r="K32" s="1234"/>
      <c r="W32" s="1155">
        <v>11</v>
      </c>
    </row>
    <row customHeight="1" ht="48.29999999999999">
      <c r="F33" s="1230" t="s">
        <v>329</v>
      </c>
      <c r="G33" s="1237" t="s">
        <v>1054</v>
      </c>
      <c r="H33" s="1236">
        <f>SUM(I33:J33)</f>
        <v>0</v>
      </c>
      <c r="I33" s="1235"/>
      <c r="J33" s="1225"/>
      <c r="K33" s="1234"/>
      <c r="W33" s="1155">
        <v>46</v>
      </c>
    </row>
    <row customHeight="1" ht="11.549999999999999">
      <c r="F34" s="1230" t="s">
        <v>337</v>
      </c>
      <c r="G34" s="1237" t="s">
        <v>1055</v>
      </c>
      <c r="H34" s="1236">
        <f>SUM(I34:J34)</f>
        <v>0</v>
      </c>
      <c r="I34" s="1235"/>
      <c r="J34" s="1225"/>
      <c r="K34" s="1234"/>
      <c r="W34" s="1155">
        <v>11</v>
      </c>
    </row>
    <row customHeight="1" ht="11.549999999999999">
      <c r="F35" s="1230">
        <v>4</v>
      </c>
      <c r="G35" s="690" t="s">
        <v>1056</v>
      </c>
      <c r="H35" s="1236">
        <f>SUM(I35:J35)</f>
        <v>0</v>
      </c>
      <c r="I35" s="1235"/>
      <c r="J35" s="1225"/>
      <c r="K35" s="1234"/>
      <c r="W35" s="1155">
        <v>11</v>
      </c>
    </row>
    <row customHeight="1" ht="11.549999999999999">
      <c r="F36" s="1230"/>
      <c r="G36" s="693" t="s">
        <v>1057</v>
      </c>
      <c r="H36" s="1236">
        <f>SUM(I36:J36)</f>
        <v>0</v>
      </c>
      <c r="I36" s="1236">
        <f>SUM(I15,I28,I32,I35)</f>
        <v>0</v>
      </c>
      <c r="J36" s="1225"/>
      <c r="K36" s="1234"/>
      <c r="W36" s="1155">
        <v>11</v>
      </c>
    </row>
    <row customHeight="1" ht="29.25">
      <c r="F37" s="1231" t="s">
        <v>1058</v>
      </c>
      <c r="G37" s="2422" t="s">
        <v>1059</v>
      </c>
      <c r="H37" s="2422"/>
      <c r="I37" s="2422"/>
      <c r="J37" s="2422"/>
      <c r="K37" s="1234"/>
      <c r="W37" s="1155">
        <v>28</v>
      </c>
    </row>
    <row customHeight="1" ht="24">
      <c r="F38" s="1230" t="s">
        <v>110</v>
      </c>
      <c r="G38" s="690" t="s">
        <v>1060</v>
      </c>
      <c r="H38" s="1236">
        <f>SUM(I38:J38)</f>
        <v>0</v>
      </c>
      <c r="I38" s="1236">
        <f>SUM(I39,I44,I47)</f>
        <v>0</v>
      </c>
      <c r="J38" s="1225"/>
      <c r="K38" s="1234"/>
      <c r="W38" s="1155">
        <v>23</v>
      </c>
    </row>
    <row customHeight="1" ht="11.549999999999999">
      <c r="F39" s="1230" t="s">
        <v>1025</v>
      </c>
      <c r="G39" s="1237" t="s">
        <v>1024</v>
      </c>
      <c r="H39" s="1236">
        <f>SUM(I39:J39)</f>
        <v>0</v>
      </c>
      <c r="I39" s="1236">
        <f>SUM(I40:I43)</f>
        <v>0</v>
      </c>
      <c r="J39" s="1225"/>
      <c r="K39" s="1234"/>
      <c r="W39" s="1155">
        <v>11</v>
      </c>
    </row>
    <row customHeight="1" ht="24">
      <c r="F40" s="1230" t="s">
        <v>1061</v>
      </c>
      <c r="G40" s="1238" t="s">
        <v>1062</v>
      </c>
      <c r="H40" s="1236">
        <f>SUM(I40:J40)</f>
        <v>0</v>
      </c>
      <c r="I40" s="1235"/>
      <c r="J40" s="1225"/>
      <c r="K40" s="1234"/>
      <c r="W40" s="1155">
        <v>23</v>
      </c>
    </row>
    <row customHeight="1" ht="11.549999999999999">
      <c r="F41" s="1230" t="s">
        <v>1063</v>
      </c>
      <c r="G41" s="1238" t="s">
        <v>1064</v>
      </c>
      <c r="H41" s="1236">
        <f>SUM(I41:J41)</f>
        <v>0</v>
      </c>
      <c r="I41" s="1235"/>
      <c r="J41" s="1225"/>
      <c r="K41" s="1234"/>
      <c r="W41" s="1155">
        <v>11</v>
      </c>
    </row>
    <row customHeight="1" ht="11.549999999999999">
      <c r="F42" s="1230" t="s">
        <v>1065</v>
      </c>
      <c r="G42" s="1238" t="s">
        <v>1066</v>
      </c>
      <c r="H42" s="1236">
        <f>SUM(I42:J42)</f>
        <v>0</v>
      </c>
      <c r="I42" s="1235"/>
      <c r="J42" s="1225"/>
      <c r="K42" s="1234"/>
      <c r="W42" s="1155">
        <v>11</v>
      </c>
    </row>
    <row customHeight="1" ht="35.699999999999996">
      <c r="F43" s="1230" t="s">
        <v>1067</v>
      </c>
      <c r="G43" s="1238" t="s">
        <v>1068</v>
      </c>
      <c r="H43" s="1236">
        <f>SUM(I43:J43)</f>
        <v>0</v>
      </c>
      <c r="I43" s="1235"/>
      <c r="J43" s="1225"/>
      <c r="K43" s="1234"/>
      <c r="W43" s="1155">
        <v>34</v>
      </c>
    </row>
    <row customHeight="1" ht="11.549999999999999">
      <c r="F44" s="1230" t="s">
        <v>1027</v>
      </c>
      <c r="G44" s="1237" t="s">
        <v>1053</v>
      </c>
      <c r="H44" s="1236">
        <f>SUM(I44:J44)</f>
        <v>0</v>
      </c>
      <c r="I44" s="1236">
        <f>SUM(I45:I46)</f>
        <v>0</v>
      </c>
      <c r="J44" s="1225"/>
      <c r="K44" s="1234"/>
      <c r="W44" s="1155">
        <v>11</v>
      </c>
    </row>
    <row customHeight="1" ht="48.29999999999999">
      <c r="F45" s="1230" t="s">
        <v>1069</v>
      </c>
      <c r="G45" s="1238" t="s">
        <v>1054</v>
      </c>
      <c r="H45" s="1236">
        <f>SUM(I45:J45)</f>
        <v>0</v>
      </c>
      <c r="I45" s="1235"/>
      <c r="J45" s="1225"/>
      <c r="K45" s="1234"/>
      <c r="W45" s="1155">
        <v>46</v>
      </c>
    </row>
    <row customHeight="1" ht="11.549999999999999">
      <c r="F46" s="1230" t="s">
        <v>1070</v>
      </c>
      <c r="G46" s="1238" t="s">
        <v>1055</v>
      </c>
      <c r="H46" s="1236">
        <f>SUM(I46:J46)</f>
        <v>0</v>
      </c>
      <c r="I46" s="1235"/>
      <c r="J46" s="1225"/>
      <c r="K46" s="1234"/>
      <c r="W46" s="1155">
        <v>11</v>
      </c>
    </row>
    <row customHeight="1" ht="11.549999999999999">
      <c r="F47" s="1230" t="s">
        <v>1029</v>
      </c>
      <c r="G47" s="1237" t="s">
        <v>1071</v>
      </c>
      <c r="H47" s="1236">
        <f>SUM(I47:J47)</f>
        <v>0</v>
      </c>
      <c r="I47" s="1235"/>
      <c r="J47" s="1225"/>
      <c r="K47" s="1234"/>
      <c r="W47" s="1155">
        <v>11</v>
      </c>
    </row>
    <row customHeight="1" ht="24">
      <c r="F48" s="1230" t="s">
        <v>111</v>
      </c>
      <c r="G48" s="690" t="s">
        <v>1072</v>
      </c>
      <c r="H48" s="1236">
        <f>SUM(I48:J48)</f>
        <v>0</v>
      </c>
      <c r="I48" s="1236">
        <f>SUM(I49,I54,I57)</f>
        <v>0</v>
      </c>
      <c r="J48" s="1225"/>
      <c r="K48" s="1234"/>
      <c r="W48" s="1155">
        <v>23</v>
      </c>
    </row>
    <row customHeight="1" ht="11.549999999999999">
      <c r="F49" s="1230" t="s">
        <v>712</v>
      </c>
      <c r="G49" s="1237" t="s">
        <v>1024</v>
      </c>
      <c r="H49" s="1236">
        <f>SUM(I49:J49)</f>
        <v>0</v>
      </c>
      <c r="I49" s="1236">
        <f>SUM(I50:I53)</f>
        <v>0</v>
      </c>
      <c r="J49" s="1225"/>
      <c r="K49" s="1234"/>
      <c r="W49" s="1155">
        <v>11</v>
      </c>
    </row>
    <row customHeight="1" ht="24">
      <c r="F50" s="1230" t="s">
        <v>715</v>
      </c>
      <c r="G50" s="1238" t="s">
        <v>1062</v>
      </c>
      <c r="H50" s="1236">
        <f>SUM(I50:J50)</f>
        <v>0</v>
      </c>
      <c r="I50" s="1235"/>
      <c r="J50" s="1225"/>
      <c r="K50" s="1234"/>
      <c r="W50" s="1155">
        <v>23</v>
      </c>
    </row>
    <row customHeight="1" ht="11.549999999999999">
      <c r="F51" s="1230" t="s">
        <v>718</v>
      </c>
      <c r="G51" s="1238" t="s">
        <v>1064</v>
      </c>
      <c r="H51" s="1236">
        <f>SUM(I51:J51)</f>
        <v>0</v>
      </c>
      <c r="I51" s="1235"/>
      <c r="J51" s="1225"/>
      <c r="K51" s="1234"/>
      <c r="W51" s="1155">
        <v>11</v>
      </c>
    </row>
    <row customHeight="1" ht="11.549999999999999">
      <c r="F52" s="1230" t="s">
        <v>1073</v>
      </c>
      <c r="G52" s="1238" t="s">
        <v>1066</v>
      </c>
      <c r="H52" s="1236">
        <f>SUM(I52:J52)</f>
        <v>0</v>
      </c>
      <c r="I52" s="1235"/>
      <c r="J52" s="1225"/>
      <c r="K52" s="1234"/>
      <c r="W52" s="1155">
        <v>11</v>
      </c>
    </row>
    <row customHeight="1" ht="35.699999999999996">
      <c r="F53" s="1230" t="s">
        <v>1074</v>
      </c>
      <c r="G53" s="1238" t="s">
        <v>1068</v>
      </c>
      <c r="H53" s="1236">
        <f>SUM(I53:J53)</f>
        <v>0</v>
      </c>
      <c r="I53" s="1235"/>
      <c r="J53" s="1225"/>
      <c r="K53" s="1234"/>
      <c r="W53" s="1155">
        <v>34</v>
      </c>
    </row>
    <row customHeight="1" ht="11.549999999999999">
      <c r="F54" s="1230" t="s">
        <v>312</v>
      </c>
      <c r="G54" s="1237" t="s">
        <v>1053</v>
      </c>
      <c r="H54" s="1236">
        <f>SUM(I54:J54)</f>
        <v>0</v>
      </c>
      <c r="I54" s="1236">
        <f>SUM(I55:I56)</f>
        <v>0</v>
      </c>
      <c r="J54" s="1225"/>
      <c r="K54" s="1234"/>
      <c r="W54" s="1155">
        <v>11</v>
      </c>
    </row>
    <row customHeight="1" ht="48.29999999999999">
      <c r="F55" s="1230" t="s">
        <v>722</v>
      </c>
      <c r="G55" s="1238" t="s">
        <v>1054</v>
      </c>
      <c r="H55" s="1236">
        <f>SUM(I55:J55)</f>
        <v>0</v>
      </c>
      <c r="I55" s="1235"/>
      <c r="J55" s="1225"/>
      <c r="K55" s="1234"/>
      <c r="W55" s="1155">
        <v>46</v>
      </c>
    </row>
    <row customHeight="1" ht="11.549999999999999">
      <c r="F56" s="1230" t="s">
        <v>724</v>
      </c>
      <c r="G56" s="1238" t="s">
        <v>1055</v>
      </c>
      <c r="H56" s="1236">
        <f>SUM(I56:J56)</f>
        <v>0</v>
      </c>
      <c r="I56" s="1235"/>
      <c r="J56" s="1225"/>
      <c r="K56" s="1234"/>
      <c r="W56" s="1155">
        <v>11</v>
      </c>
    </row>
    <row customHeight="1" ht="11.549999999999999">
      <c r="F57" s="1230" t="s">
        <v>315</v>
      </c>
      <c r="G57" s="1237" t="s">
        <v>1071</v>
      </c>
      <c r="H57" s="1236">
        <f>SUM(I57:J57)</f>
        <v>0</v>
      </c>
      <c r="I57" s="1235"/>
      <c r="J57" s="1225"/>
      <c r="K57" s="1234"/>
      <c r="W57" s="1155">
        <v>11</v>
      </c>
    </row>
    <row customHeight="1" ht="11.549999999999999">
      <c r="F58" s="1230"/>
      <c r="G58" s="1239" t="s">
        <v>1057</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00712-6F2F-72E2-C5DD-0.EDDAFD3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"ОКО"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1075</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1076</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305</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1077</v>
      </c>
      <c r="H11" s="2437" t="s">
        <v>1078</v>
      </c>
      <c r="I11" s="2437" t="s">
        <v>1079</v>
      </c>
      <c r="J11" s="2438"/>
      <c r="K11" s="2438"/>
      <c r="L11" s="2438"/>
      <c r="M11" s="2438"/>
      <c r="N11" s="2438"/>
      <c r="O11" s="2209" t="s">
        <v>1080</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1080</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1080</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1081</v>
      </c>
      <c r="P12" s="2209"/>
      <c r="Q12" s="2209"/>
      <c r="R12" s="2209"/>
      <c r="S12" s="2209" t="s">
        <v>1082</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1083</v>
      </c>
      <c r="BU12" s="2387"/>
      <c r="BV12" s="2387"/>
      <c r="BW12" s="2433"/>
      <c r="BX12" s="2386" t="s">
        <v>1084</v>
      </c>
      <c r="BY12" s="2387"/>
      <c r="BZ12" s="2387"/>
      <c r="CA12" s="2433"/>
      <c r="CB12" s="2386" t="s">
        <v>1085</v>
      </c>
      <c r="CC12" s="2433"/>
      <c r="CD12" s="2386" t="s">
        <v>1086</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1087</v>
      </c>
      <c r="CZ12" s="2387"/>
      <c r="DA12" s="2387"/>
      <c r="DB12" s="2387"/>
      <c r="DC12" s="2387"/>
      <c r="DD12" s="2433"/>
      <c r="DE12" s="2386" t="s">
        <v>1088</v>
      </c>
      <c r="DF12" s="2433"/>
      <c r="DG12" s="2386" t="s">
        <v>1086</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1089</v>
      </c>
      <c r="P13" s="2209"/>
      <c r="Q13" s="2209"/>
      <c r="R13" s="2209"/>
      <c r="S13" s="2336" t="s">
        <v>1090</v>
      </c>
      <c r="T13" s="2388"/>
      <c r="U13" s="2127" t="s">
        <v>1091</v>
      </c>
      <c r="V13" s="2127"/>
      <c r="W13" s="2127"/>
      <c r="X13" s="2127"/>
      <c r="Y13" s="2127" t="s">
        <v>1092</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1093</v>
      </c>
      <c r="BU13" s="2388"/>
      <c r="BV13" s="2336" t="s">
        <v>1094</v>
      </c>
      <c r="BW13" s="2388"/>
      <c r="BX13" s="2336" t="s">
        <v>1095</v>
      </c>
      <c r="BY13" s="2388"/>
      <c r="BZ13" s="2336" t="s">
        <v>1096</v>
      </c>
      <c r="CA13" s="2388"/>
      <c r="CB13" s="2336" t="s">
        <v>1097</v>
      </c>
      <c r="CC13" s="2388"/>
      <c r="CD13" s="2336" t="s">
        <v>1098</v>
      </c>
      <c r="CE13" s="2388"/>
      <c r="CF13" s="2336" t="s">
        <v>1099</v>
      </c>
      <c r="CG13" s="2388"/>
      <c r="CH13" s="2386" t="s">
        <v>1100</v>
      </c>
      <c r="CI13" s="2387"/>
      <c r="CJ13" s="2387"/>
      <c r="CK13" s="2433"/>
      <c r="CL13" s="2436"/>
      <c r="CM13" s="2434"/>
      <c r="CN13" s="2434"/>
      <c r="CO13" s="2434"/>
      <c r="CP13" s="2434"/>
      <c r="CQ13" s="2434"/>
      <c r="CR13" s="2434"/>
      <c r="CS13" s="2434"/>
      <c r="CT13" s="2434"/>
      <c r="CU13" s="2434"/>
      <c r="CV13" s="2434"/>
      <c r="CW13" s="2434"/>
      <c r="CX13" s="2453"/>
      <c r="CY13" s="2336" t="s">
        <v>1101</v>
      </c>
      <c r="CZ13" s="2388"/>
      <c r="DA13" s="2336" t="s">
        <v>1102</v>
      </c>
      <c r="DB13" s="2388"/>
      <c r="DC13" s="2336" t="s">
        <v>1103</v>
      </c>
      <c r="DD13" s="2388"/>
      <c r="DE13" s="2336" t="s">
        <v>1104</v>
      </c>
      <c r="DF13" s="2388"/>
      <c r="DG13" s="2386" t="s">
        <v>1105</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1106</v>
      </c>
      <c r="P14" s="2388"/>
      <c r="Q14" s="2336" t="s">
        <v>1107</v>
      </c>
      <c r="R14" s="2388"/>
      <c r="S14" s="2337"/>
      <c r="T14" s="2213"/>
      <c r="U14" s="2336" t="s">
        <v>839</v>
      </c>
      <c r="V14" s="2388"/>
      <c r="W14" s="2336" t="s">
        <v>842</v>
      </c>
      <c r="X14" s="2388"/>
      <c r="Y14" s="2336" t="s">
        <v>839</v>
      </c>
      <c r="Z14" s="2388"/>
      <c r="AA14" s="2336" t="s">
        <v>849</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1108</v>
      </c>
      <c r="CI14" s="2388"/>
      <c r="CJ14" s="2336" t="s">
        <v>1109</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1110</v>
      </c>
      <c r="DH14" s="2388"/>
      <c r="DI14" s="2336" t="s">
        <v>1111</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829</v>
      </c>
      <c r="P16" s="2433"/>
      <c r="Q16" s="2386" t="s">
        <v>831</v>
      </c>
      <c r="R16" s="2433"/>
      <c r="S16" s="2386" t="s">
        <v>835</v>
      </c>
      <c r="T16" s="2433"/>
      <c r="U16" s="2386" t="s">
        <v>840</v>
      </c>
      <c r="V16" s="2433"/>
      <c r="W16" s="2386" t="s">
        <v>843</v>
      </c>
      <c r="X16" s="2433"/>
      <c r="Y16" s="2386" t="s">
        <v>847</v>
      </c>
      <c r="Z16" s="2433"/>
      <c r="AA16" s="2386" t="s">
        <v>850</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562</v>
      </c>
      <c r="BU16" s="2433"/>
      <c r="BV16" s="2386" t="s">
        <v>562</v>
      </c>
      <c r="BW16" s="2433"/>
      <c r="BX16" s="2386" t="s">
        <v>562</v>
      </c>
      <c r="BY16" s="2433"/>
      <c r="BZ16" s="2386" t="s">
        <v>562</v>
      </c>
      <c r="CA16" s="2433"/>
      <c r="CB16" s="2386" t="s">
        <v>1112</v>
      </c>
      <c r="CC16" s="2433"/>
      <c r="CD16" s="2386" t="s">
        <v>562</v>
      </c>
      <c r="CE16" s="2433"/>
      <c r="CF16" s="2386" t="s">
        <v>1113</v>
      </c>
      <c r="CG16" s="2433"/>
      <c r="CH16" s="2386" t="s">
        <v>1114</v>
      </c>
      <c r="CI16" s="2433"/>
      <c r="CJ16" s="2386" t="s">
        <v>1114</v>
      </c>
      <c r="CK16" s="2433"/>
      <c r="CL16" s="2436"/>
      <c r="CM16" s="2434"/>
      <c r="CN16" s="2434"/>
      <c r="CO16" s="2434"/>
      <c r="CP16" s="2434"/>
      <c r="CQ16" s="2434"/>
      <c r="CR16" s="2434"/>
      <c r="CS16" s="2434"/>
      <c r="CT16" s="2434"/>
      <c r="CU16" s="2434"/>
      <c r="CV16" s="2434"/>
      <c r="CW16" s="2434"/>
      <c r="CX16" s="2453"/>
      <c r="CY16" s="2336" t="s">
        <v>562</v>
      </c>
      <c r="CZ16" s="2388"/>
      <c r="DA16" s="2336" t="s">
        <v>562</v>
      </c>
      <c r="DB16" s="2388"/>
      <c r="DC16" s="2336" t="s">
        <v>562</v>
      </c>
      <c r="DD16" s="2388"/>
      <c r="DE16" s="2386" t="s">
        <v>1112</v>
      </c>
      <c r="DF16" s="2433"/>
      <c r="DG16" s="2386" t="s">
        <v>1115</v>
      </c>
      <c r="DH16" s="2433"/>
      <c r="DI16" s="2386" t="s">
        <v>1115</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1116</v>
      </c>
      <c r="P17" s="1191" t="s">
        <v>1117</v>
      </c>
      <c r="Q17" s="1191" t="s">
        <v>1116</v>
      </c>
      <c r="R17" s="1191" t="s">
        <v>1117</v>
      </c>
      <c r="S17" s="1191" t="s">
        <v>1116</v>
      </c>
      <c r="T17" s="1191" t="s">
        <v>1117</v>
      </c>
      <c r="U17" s="1191" t="s">
        <v>1116</v>
      </c>
      <c r="V17" s="1191" t="s">
        <v>1117</v>
      </c>
      <c r="W17" s="1191" t="s">
        <v>1116</v>
      </c>
      <c r="X17" s="1191" t="s">
        <v>1117</v>
      </c>
      <c r="Y17" s="1191" t="s">
        <v>1116</v>
      </c>
      <c r="Z17" s="1191" t="s">
        <v>1117</v>
      </c>
      <c r="AA17" s="1191" t="s">
        <v>1116</v>
      </c>
      <c r="AB17" s="1191" t="s">
        <v>1117</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1116</v>
      </c>
      <c r="BU17" s="1191" t="s">
        <v>1117</v>
      </c>
      <c r="BV17" s="1191" t="s">
        <v>1116</v>
      </c>
      <c r="BW17" s="1191" t="s">
        <v>1117</v>
      </c>
      <c r="BX17" s="1191" t="s">
        <v>1116</v>
      </c>
      <c r="BY17" s="1191" t="s">
        <v>1117</v>
      </c>
      <c r="BZ17" s="1191" t="s">
        <v>1116</v>
      </c>
      <c r="CA17" s="1191" t="s">
        <v>1117</v>
      </c>
      <c r="CB17" s="1191" t="s">
        <v>1116</v>
      </c>
      <c r="CC17" s="1191" t="s">
        <v>1117</v>
      </c>
      <c r="CD17" s="1191" t="s">
        <v>1116</v>
      </c>
      <c r="CE17" s="1191" t="s">
        <v>1117</v>
      </c>
      <c r="CF17" s="1191" t="s">
        <v>1116</v>
      </c>
      <c r="CG17" s="1191" t="s">
        <v>1117</v>
      </c>
      <c r="CH17" s="1191" t="s">
        <v>1116</v>
      </c>
      <c r="CI17" s="1191" t="s">
        <v>1117</v>
      </c>
      <c r="CJ17" s="1191" t="s">
        <v>1116</v>
      </c>
      <c r="CK17" s="1191" t="s">
        <v>1117</v>
      </c>
      <c r="CL17" s="2436"/>
      <c r="CM17" s="2434"/>
      <c r="CN17" s="2434"/>
      <c r="CO17" s="2434"/>
      <c r="CP17" s="2434"/>
      <c r="CQ17" s="2434"/>
      <c r="CR17" s="2434"/>
      <c r="CS17" s="2434"/>
      <c r="CT17" s="2434"/>
      <c r="CU17" s="2434"/>
      <c r="CV17" s="2434"/>
      <c r="CW17" s="2434"/>
      <c r="CX17" s="2453"/>
      <c r="CY17" s="1191" t="s">
        <v>1116</v>
      </c>
      <c r="CZ17" s="1191" t="s">
        <v>1117</v>
      </c>
      <c r="DA17" s="1191" t="s">
        <v>1116</v>
      </c>
      <c r="DB17" s="1191" t="s">
        <v>1117</v>
      </c>
      <c r="DC17" s="1191" t="s">
        <v>1116</v>
      </c>
      <c r="DD17" s="1191" t="s">
        <v>1117</v>
      </c>
      <c r="DE17" s="1191" t="s">
        <v>1116</v>
      </c>
      <c r="DF17" s="1191" t="s">
        <v>1117</v>
      </c>
      <c r="DG17" s="1191" t="s">
        <v>1116</v>
      </c>
      <c r="DH17" s="1191" t="s">
        <v>1117</v>
      </c>
      <c r="DI17" s="1191" t="s">
        <v>1116</v>
      </c>
      <c r="DJ17" s="1191" t="s">
        <v>1117</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381</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BC4EBD-F4D9-C8C1-7399-0.50E9BC9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450</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"ОКО"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f>IF(H8="","",INDEX(DIFFERENTIATION_UNMERGE_VD,MATCH(H8,DIFFERENTIATION_ID_DIFF,0)))</f>
        <v>0</v>
      </c>
      <c r="I9" s="2127" t="s">
        <v>306</v>
      </c>
      <c r="S9" s="505">
        <v>15</v>
      </c>
    </row>
    <row s="1635" customFormat="1" customHeight="1" ht="15.75">
      <c r="A10" s="759"/>
      <c r="C10" s="176"/>
      <c r="D10" s="711"/>
      <c r="E10" s="2367" t="s">
        <v>568</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569</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305</v>
      </c>
      <c r="E12" s="2370"/>
      <c r="F12" s="2370"/>
      <c r="G12" s="887"/>
      <c r="H12" s="887"/>
      <c r="I12" s="2127"/>
      <c r="R12" s="675"/>
      <c r="S12" s="758">
        <v>15</v>
      </c>
    </row>
    <row customHeight="1" ht="35.699999999999996">
      <c r="C13" s="176"/>
      <c r="D13" s="761" t="s">
        <v>89</v>
      </c>
      <c r="E13" s="760" t="s">
        <v>307</v>
      </c>
      <c r="F13" s="760" t="s">
        <v>570</v>
      </c>
      <c r="G13" s="808" t="s">
        <v>308</v>
      </c>
      <c r="H13" s="754" t="s">
        <v>308</v>
      </c>
      <c r="I13" s="2127"/>
      <c r="S13" s="505">
        <v>34</v>
      </c>
    </row>
    <row customHeight="1" ht="15" hidden="1">
      <c r="C14" s="176"/>
      <c r="D14" s="593" t="s">
        <v>110</v>
      </c>
      <c r="E14" s="593" t="s">
        <v>111</v>
      </c>
      <c r="F14" s="593" t="s">
        <v>91</v>
      </c>
      <c r="G14" s="659" t="str">
        <f>G1&amp;".1"</f>
        <v>.1</v>
      </c>
      <c r="H14" s="659" t="str">
        <f>H1&amp;".1"</f>
        <v>4.1</v>
      </c>
      <c r="I14" s="289"/>
      <c r="S14" s="505">
        <v>0</v>
      </c>
    </row>
    <row customHeight="1" ht="15.75">
      <c r="A15" s="505"/>
      <c r="C15" s="526"/>
      <c r="D15" s="521">
        <v>1</v>
      </c>
      <c r="E15" s="1930" t="str">
        <f>TP_P_A</f>
        <v>Количество поданных заявок</v>
      </c>
      <c r="F15" s="521" t="s">
        <v>1118</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1118</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1118</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311</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1119</v>
      </c>
      <c r="E20" s="688"/>
      <c r="F20" s="509"/>
      <c r="G20" s="509"/>
      <c r="H20" s="509"/>
      <c r="I20" s="1763"/>
      <c r="S20" s="505">
        <v>0</v>
      </c>
    </row>
    <row customHeight="1" ht="29.25">
      <c r="C21" s="451"/>
      <c r="D21" s="539" t="s">
        <v>318</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1120</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53747-D85C-0FBE-8AA3-0.91D733D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"ОКО"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305</v>
      </c>
      <c r="E9" s="2209"/>
      <c r="F9" s="2209"/>
      <c r="G9" s="2389" t="s">
        <v>306</v>
      </c>
      <c r="Q9" s="83">
        <v>14</v>
      </c>
    </row>
    <row customHeight="1" ht="24">
      <c r="C10" s="96"/>
      <c r="D10" s="105" t="s">
        <v>89</v>
      </c>
      <c r="E10" s="108" t="s">
        <v>307</v>
      </c>
      <c r="F10" s="108" t="s">
        <v>395</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311</v>
      </c>
      <c r="G12" s="151"/>
      <c r="Q12" s="83">
        <v>62</v>
      </c>
    </row>
    <row customHeight="1" ht="24">
      <c r="A13" s="192"/>
      <c r="C13" s="96"/>
      <c r="D13" s="147" t="s">
        <v>1025</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311</v>
      </c>
      <c r="G13" s="151"/>
      <c r="Q13" s="83">
        <v>23</v>
      </c>
    </row>
    <row customHeight="1" ht="14.699999999999998">
      <c r="A14" s="192"/>
      <c r="C14" s="96"/>
      <c r="D14" s="147" t="s">
        <v>1061</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1121</v>
      </c>
      <c r="F15" s="201"/>
      <c r="G15" s="2171"/>
      <c r="Q15" s="83">
        <v>15</v>
      </c>
    </row>
    <row customHeight="1" ht="14.699999999999998">
      <c r="A16" s="192"/>
      <c r="C16" s="96"/>
      <c r="D16" s="147" t="s">
        <v>1027</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311</v>
      </c>
      <c r="G16" s="337"/>
      <c r="Q16" s="83">
        <v>14</v>
      </c>
    </row>
    <row customHeight="1" ht="14.699999999999998">
      <c r="A17" s="192"/>
      <c r="C17" s="96"/>
      <c r="D17" s="147" t="s">
        <v>1069</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1122</v>
      </c>
      <c r="F18" s="338"/>
      <c r="G18" s="2171"/>
      <c r="I18" s="350"/>
      <c r="J18" s="350"/>
      <c r="Q18" s="342">
        <v>21</v>
      </c>
    </row>
    <row s="1635" customFormat="1" customHeight="1" ht="256.5" hidden="1">
      <c r="A19" s="343"/>
      <c r="B19" s="417"/>
      <c r="C19" s="376"/>
      <c r="D19" s="884" t="s">
        <v>1029</v>
      </c>
      <c r="E19" s="883" t="s">
        <v>1123</v>
      </c>
      <c r="F19" s="385"/>
      <c r="G19" s="337" t="s">
        <v>1124</v>
      </c>
      <c r="I19" s="500"/>
      <c r="J19" s="500"/>
      <c r="Q19" s="758">
        <v>0</v>
      </c>
    </row>
    <row s="1635" customFormat="1" customHeight="1" ht="14.699999999999998">
      <c r="A20" s="343"/>
      <c r="B20" s="146"/>
      <c r="C20" s="307"/>
      <c r="D20" s="885">
        <v>2</v>
      </c>
      <c r="E20" s="330" t="s">
        <v>1125</v>
      </c>
      <c r="F20" s="198" t="s">
        <v>311</v>
      </c>
      <c r="G20" s="337"/>
      <c r="I20" s="350"/>
      <c r="J20" s="350"/>
      <c r="Q20" s="342">
        <v>14</v>
      </c>
    </row>
    <row s="1635" customFormat="1" customHeight="1" ht="18.75" hidden="1">
      <c r="A21" s="343"/>
      <c r="B21" s="146"/>
      <c r="C21" s="307"/>
      <c r="D21" s="333" t="s">
        <v>640</v>
      </c>
      <c r="E21" s="332"/>
      <c r="F21" s="331"/>
      <c r="G21" s="341"/>
      <c r="H21" s="334"/>
      <c r="I21" s="350"/>
      <c r="J21" s="350"/>
      <c r="Q21" s="342">
        <v>0</v>
      </c>
    </row>
    <row customHeight="1" ht="15.75">
      <c r="A22" s="192"/>
      <c r="C22" s="96"/>
      <c r="D22" s="109"/>
      <c r="E22" s="203" t="s">
        <v>327</v>
      </c>
      <c r="F22" s="338"/>
      <c r="G22" s="339"/>
      <c r="Q22" s="83">
        <v>15</v>
      </c>
    </row>
    <row s="1635" customFormat="1" customHeight="1" ht="22.5" hidden="1">
      <c r="A23" s="343"/>
      <c r="B23" s="1160"/>
      <c r="C23" s="376"/>
      <c r="D23" s="1673" t="s">
        <v>111</v>
      </c>
      <c r="E23" s="197" t="s">
        <v>1126</v>
      </c>
      <c r="F23" s="1670" t="s">
        <v>311</v>
      </c>
      <c r="G23" s="345"/>
      <c r="I23" s="1624"/>
      <c r="J23" s="1624"/>
      <c r="Q23" s="1631">
        <v>0</v>
      </c>
    </row>
    <row s="1635" customFormat="1" customHeight="1" ht="14.25" hidden="1">
      <c r="A24" s="343"/>
      <c r="B24" s="1160"/>
      <c r="C24" s="376"/>
      <c r="D24" s="1673" t="s">
        <v>712</v>
      </c>
      <c r="E24" s="1672" t="s">
        <v>1127</v>
      </c>
      <c r="F24" s="1670" t="s">
        <v>311</v>
      </c>
      <c r="G24" s="337"/>
      <c r="I24" s="1624"/>
      <c r="J24" s="1624"/>
      <c r="Q24" s="1631">
        <v>0</v>
      </c>
    </row>
    <row s="1635" customFormat="1" customHeight="1" ht="14.25" hidden="1">
      <c r="A25" s="343"/>
      <c r="B25" s="1160"/>
      <c r="C25" s="376"/>
      <c r="D25" s="1673" t="s">
        <v>715</v>
      </c>
      <c r="E25" s="195"/>
      <c r="F25" s="385"/>
      <c r="G25" s="2169" t="s">
        <v>1128</v>
      </c>
      <c r="I25" s="1624"/>
      <c r="J25" s="1624"/>
      <c r="Q25" s="1631">
        <v>0</v>
      </c>
    </row>
    <row s="1635" customFormat="1" customHeight="1" ht="22.5" hidden="1">
      <c r="A26" s="343"/>
      <c r="B26" s="1160"/>
      <c r="C26" s="376"/>
      <c r="D26" s="347"/>
      <c r="E26" s="349" t="s">
        <v>1129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666B4-60A6-6E67-647E-0.8914697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450</v>
      </c>
      <c r="D2" s="1673"/>
      <c r="E2" s="199"/>
      <c r="F2" s="1670"/>
      <c r="G2" s="1670" t="s">
        <v>311</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450</v>
      </c>
      <c r="D4" s="1673"/>
      <c r="E4" s="205" t="s">
        <v>1130</v>
      </c>
      <c r="F4" s="1670"/>
      <c r="G4" s="257"/>
      <c r="H4" s="1670" t="s">
        <v>311</v>
      </c>
      <c r="K4" s="1624"/>
      <c r="L4" s="1624"/>
      <c r="M4" s="1631">
        <v>0</v>
      </c>
    </row>
    <row s="1635" customFormat="1" customHeight="1" ht="14.25" hidden="1">
      <c r="A5" s="1362"/>
      <c r="B5" s="1160"/>
      <c r="C5" s="344"/>
      <c r="K5" s="1624"/>
      <c r="L5" s="1624"/>
      <c r="M5" s="1631">
        <v>0</v>
      </c>
    </row>
    <row s="1635" customFormat="1" customHeight="1" ht="18.75" hidden="1">
      <c r="A6" s="1683"/>
      <c r="B6" s="1160"/>
      <c r="C6" s="1730" t="s">
        <v>450</v>
      </c>
      <c r="D6" s="1673"/>
      <c r="E6" s="206" t="s">
        <v>1131</v>
      </c>
      <c r="F6" s="1670"/>
      <c r="G6" s="257"/>
      <c r="H6" s="1670" t="s">
        <v>311</v>
      </c>
      <c r="K6" s="1624"/>
      <c r="L6" s="1624"/>
      <c r="M6" s="1631">
        <v>0</v>
      </c>
    </row>
    <row s="1635" customFormat="1" customHeight="1" ht="14.25" hidden="1">
      <c r="A7" s="1362"/>
      <c r="B7" s="1160"/>
      <c r="C7" s="344"/>
      <c r="K7" s="1624"/>
      <c r="L7" s="1624"/>
      <c r="M7" s="1631">
        <v>0</v>
      </c>
    </row>
    <row s="1635" customFormat="1" customHeight="1" ht="18.75" hidden="1">
      <c r="A8" s="1683"/>
      <c r="B8" s="1160"/>
      <c r="C8" s="1730" t="s">
        <v>450</v>
      </c>
      <c r="D8" s="1673"/>
      <c r="E8" s="206" t="s">
        <v>1132</v>
      </c>
      <c r="F8" s="1670"/>
      <c r="G8" s="257"/>
      <c r="H8" s="1670" t="s">
        <v>311</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450</v>
      </c>
      <c r="D10" s="1673"/>
      <c r="E10" s="206" t="s">
        <v>1133</v>
      </c>
      <c r="F10" s="1670"/>
      <c r="G10" s="1674"/>
      <c r="H10" s="1670" t="s">
        <v>311</v>
      </c>
      <c r="K10" s="1624"/>
      <c r="L10" s="1624" t="s">
        <v>1134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"ОКО"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305</v>
      </c>
      <c r="E18" s="2209"/>
      <c r="F18" s="2209"/>
      <c r="G18" s="2209"/>
      <c r="H18" s="2209"/>
      <c r="I18" s="2389" t="s">
        <v>306</v>
      </c>
      <c r="M18" s="83">
        <v>21</v>
      </c>
    </row>
    <row customHeight="1" ht="22.049999999999997">
      <c r="C19" s="96"/>
      <c r="D19" s="105" t="s">
        <v>89</v>
      </c>
      <c r="E19" s="108" t="s">
        <v>307</v>
      </c>
      <c r="F19" s="108"/>
      <c r="G19" s="108" t="s">
        <v>308</v>
      </c>
      <c r="H19" s="108" t="s">
        <v>395</v>
      </c>
      <c r="I19" s="2389"/>
      <c r="M19" s="83">
        <v>21</v>
      </c>
    </row>
    <row customHeight="1" ht="12" hidden="1">
      <c r="C20" s="96"/>
      <c r="D20" s="87"/>
      <c r="E20" s="87"/>
      <c r="F20" s="87"/>
      <c r="G20" s="87"/>
      <c r="H20" s="87"/>
      <c r="I20" s="87"/>
      <c r="M20" s="83">
        <v>0</v>
      </c>
    </row>
    <row customHeight="1" ht="14.699999999999998">
      <c r="A21" s="1683"/>
      <c r="C21" s="96"/>
      <c r="D21" s="147">
        <v>1</v>
      </c>
      <c r="E21" s="2461" t="s">
        <v>1135</v>
      </c>
      <c r="F21" s="2461"/>
      <c r="G21" s="2461"/>
      <c r="H21" s="2461"/>
      <c r="I21" s="208"/>
      <c r="M21" s="83">
        <v>14</v>
      </c>
    </row>
    <row customHeight="1" ht="21">
      <c r="A22" s="1683"/>
      <c r="C22" s="96"/>
      <c r="D22" s="147" t="s">
        <v>1025</v>
      </c>
      <c r="E22" s="194" t="s">
        <v>1136</v>
      </c>
      <c r="F22" s="198"/>
      <c r="G22" s="1737"/>
      <c r="H22" s="198" t="s">
        <v>311</v>
      </c>
      <c r="I22" s="151" t="s">
        <v>1137</v>
      </c>
      <c r="M22" s="83">
        <v>20</v>
      </c>
    </row>
    <row customHeight="1" ht="60">
      <c r="A23" s="1683"/>
      <c r="C23" s="96"/>
      <c r="D23" s="147" t="s">
        <v>1027</v>
      </c>
      <c r="E23" s="194" t="s">
        <v>1138</v>
      </c>
      <c r="F23" s="198"/>
      <c r="G23" s="257"/>
      <c r="H23" s="213"/>
      <c r="I23" s="258" t="s">
        <v>1139</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311</v>
      </c>
      <c r="H24" s="213"/>
      <c r="I24" s="259" t="s">
        <v>635</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329</v>
      </c>
      <c r="E26" s="199"/>
      <c r="F26" s="198"/>
      <c r="G26" s="198" t="s">
        <v>311</v>
      </c>
      <c r="H26" s="213"/>
      <c r="I26" s="2169" t="s">
        <v>1140</v>
      </c>
      <c r="M26" s="83">
        <v>14</v>
      </c>
    </row>
    <row customHeight="1" ht="15.75">
      <c r="A27" s="1683" t="s">
        <v>110</v>
      </c>
      <c r="C27" s="96"/>
      <c r="D27" s="109"/>
      <c r="E27" s="203" t="s">
        <v>327</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757</v>
      </c>
      <c r="E29" s="205" t="s">
        <v>1130</v>
      </c>
      <c r="F29" s="198"/>
      <c r="G29" s="257"/>
      <c r="H29" s="198" t="s">
        <v>311</v>
      </c>
      <c r="I29" s="2169" t="s">
        <v>1141</v>
      </c>
      <c r="M29" s="83">
        <v>20</v>
      </c>
    </row>
    <row customHeight="1" ht="15.75">
      <c r="A30" s="1683" t="s">
        <v>111</v>
      </c>
      <c r="C30" s="96"/>
      <c r="D30" s="109"/>
      <c r="E30" s="203" t="s">
        <v>327</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318</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1142</v>
      </c>
      <c r="E33" s="206" t="s">
        <v>1131</v>
      </c>
      <c r="F33" s="198"/>
      <c r="G33" s="257"/>
      <c r="H33" s="198" t="s">
        <v>311</v>
      </c>
      <c r="I33" s="2169" t="s">
        <v>1143</v>
      </c>
      <c r="M33" s="83">
        <v>14</v>
      </c>
    </row>
    <row customHeight="1" ht="15.75">
      <c r="A34" s="1683" t="s">
        <v>91</v>
      </c>
      <c r="C34" s="96"/>
      <c r="D34" s="109"/>
      <c r="E34" s="204" t="s">
        <v>327</v>
      </c>
      <c r="F34" s="200"/>
      <c r="G34" s="200"/>
      <c r="H34" s="201"/>
      <c r="I34" s="2171"/>
      <c r="M34" s="83">
        <v>15</v>
      </c>
    </row>
    <row customHeight="1" ht="25.2">
      <c r="A35" s="1683"/>
      <c r="C35" s="96"/>
      <c r="D35" s="147" t="s">
        <v>885</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1144</v>
      </c>
      <c r="E36" s="206" t="s">
        <v>1132</v>
      </c>
      <c r="F36" s="198"/>
      <c r="G36" s="257"/>
      <c r="H36" s="198" t="s">
        <v>311</v>
      </c>
      <c r="I36" s="2143" t="s">
        <v>1145</v>
      </c>
      <c r="M36" s="83">
        <v>14</v>
      </c>
    </row>
    <row customHeight="1" ht="15.75">
      <c r="A37" s="1683" t="s">
        <v>92</v>
      </c>
      <c r="C37" s="96"/>
      <c r="D37" s="109"/>
      <c r="E37" s="204" t="s">
        <v>327</v>
      </c>
      <c r="F37" s="200"/>
      <c r="G37" s="200"/>
      <c r="H37" s="201"/>
      <c r="I37" s="2143"/>
      <c r="M37" s="83">
        <v>15</v>
      </c>
    </row>
    <row customHeight="1" ht="27.299999999999997">
      <c r="A38" s="1683"/>
      <c r="C38" s="96"/>
      <c r="D38" s="147" t="s">
        <v>886</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887</v>
      </c>
      <c r="E39" s="206" t="s">
        <v>1133</v>
      </c>
      <c r="F39" s="198"/>
      <c r="G39" s="207"/>
      <c r="H39" s="198" t="s">
        <v>311</v>
      </c>
      <c r="I39" s="2169" t="s">
        <v>1146</v>
      </c>
      <c r="L39" s="155" t="s">
        <v>1134</v>
      </c>
      <c r="M39" s="83">
        <v>14</v>
      </c>
    </row>
    <row customHeight="1" ht="15.75">
      <c r="A40" s="1683" t="s">
        <v>112</v>
      </c>
      <c r="C40" s="96"/>
      <c r="D40" s="109"/>
      <c r="E40" s="204" t="s">
        <v>327</v>
      </c>
      <c r="F40" s="200"/>
      <c r="G40" s="200"/>
      <c r="H40" s="201"/>
      <c r="I40" s="2171"/>
      <c r="M40" s="83">
        <v>15</v>
      </c>
    </row>
    <row s="1823" customFormat="1" customHeight="1" ht="3">
      <c r="A41" s="1683"/>
      <c r="K41" s="196"/>
      <c r="L41" s="196"/>
      <c r="M41" s="140">
        <v>3</v>
      </c>
    </row>
    <row customHeight="1" ht="26.25">
      <c r="D42" s="1681" t="s">
        <v>807</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6C244-780C-4F54-6B31-0.38F0B7EE}" mc:Ignorable="x14ac xr xr2 xr3">
  <sheetPr>
    <tabColor theme="6" tint="0.4"/>
  </sheetPr>
  <dimension ref="A1:AH352"/>
  <sheetViews>
    <sheetView topLeftCell="A1" showGridLines="0" zoomScale="90" workbookViewId="0">
      <selection activeCell="K294" sqref="K294"/>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3.4921875" customWidth="1"/>
    <col min="7" max="7" style="1635" width="19.5234375" customWidth="1"/>
    <col min="8" max="8" style="1635" width="3.00390625" customWidth="1"/>
    <col min="9" max="10" style="1635" width="11.00390625" customWidth="1"/>
    <col min="11" max="11" style="1635" width="12.69140625" customWidth="1"/>
    <col min="12" max="12" style="1635" width="13.0117187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311</v>
      </c>
      <c r="M2" s="1875"/>
      <c r="N2" s="334"/>
      <c r="O2" s="1624"/>
      <c r="P2" s="1624"/>
      <c r="AH2" s="1631">
        <v>0</v>
      </c>
    </row>
    <row s="1635" customFormat="1" customHeight="1" ht="18.75" hidden="1">
      <c r="A3" s="1780"/>
      <c r="B3" s="1780"/>
      <c r="C3" s="369" t="s">
        <v>1147</v>
      </c>
      <c r="D3" s="344"/>
      <c r="E3" s="1031"/>
      <c r="F3" s="1031"/>
      <c r="G3" s="2427"/>
      <c r="H3" s="1500"/>
      <c r="I3" s="651" t="s">
        <v>1148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311</v>
      </c>
      <c r="M5" s="1875"/>
      <c r="N5" s="334"/>
      <c r="O5" s="1624"/>
      <c r="P5" s="1624"/>
      <c r="AH5" s="1631">
        <v>0</v>
      </c>
    </row>
    <row s="1635" customFormat="1" customHeight="1" ht="18.75" hidden="1">
      <c r="A6" s="1780"/>
      <c r="B6" s="1780"/>
      <c r="C6" s="369" t="s">
        <v>1149</v>
      </c>
      <c r="D6" s="344"/>
      <c r="E6" s="1031"/>
      <c r="F6" s="1031"/>
      <c r="G6" s="2427"/>
      <c r="H6" s="1500"/>
      <c r="I6" s="651" t="s">
        <v>1148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311</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311</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46296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исх-24968</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305</v>
      </c>
      <c r="F19" s="2209"/>
      <c r="G19" s="2209"/>
      <c r="H19" s="2209"/>
      <c r="I19" s="2209"/>
      <c r="J19" s="2209"/>
      <c r="K19" s="2209"/>
      <c r="L19" s="2209"/>
      <c r="M19" s="2389" t="s">
        <v>306</v>
      </c>
      <c r="AH19" s="374">
        <v>21</v>
      </c>
    </row>
    <row customHeight="1" ht="22.049999999999997">
      <c r="D20" s="376"/>
      <c r="E20" s="2277" t="s">
        <v>89</v>
      </c>
      <c r="F20" s="2224" t="s">
        <v>123</v>
      </c>
      <c r="G20" s="2224" t="s">
        <v>124</v>
      </c>
      <c r="H20" s="2386" t="s">
        <v>1150</v>
      </c>
      <c r="I20" s="2387"/>
      <c r="J20" s="2433"/>
      <c r="K20" s="2224" t="s">
        <v>308</v>
      </c>
      <c r="L20" s="2224" t="s">
        <v>395</v>
      </c>
      <c r="M20" s="2389"/>
      <c r="AH20" s="374">
        <v>21</v>
      </c>
    </row>
    <row customHeight="1" ht="22.049999999999997">
      <c r="D21" s="376"/>
      <c r="E21" s="2279"/>
      <c r="F21" s="2225"/>
      <c r="G21" s="2225"/>
      <c r="H21" s="2218" t="s">
        <v>1151</v>
      </c>
      <c r="I21" s="2220"/>
      <c r="J21" s="108" t="s">
        <v>1152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311</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311</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1147</v>
      </c>
      <c r="D25" s="2466"/>
      <c r="E25" s="2204"/>
      <c r="F25" s="2470"/>
      <c r="G25" s="2427"/>
      <c r="H25" s="1500"/>
      <c r="I25" s="651" t="s">
        <v>1148</v>
      </c>
      <c r="J25" s="571"/>
      <c r="K25" s="1500"/>
      <c r="L25" s="214"/>
      <c r="M25" s="2170"/>
      <c r="N25" s="334"/>
      <c r="O25" s="1624"/>
      <c r="P25" s="1624"/>
      <c r="AH25" s="1631">
        <v>0</v>
      </c>
    </row>
    <row customHeight="1" ht="0.75" hidden="1">
      <c r="A26" s="1780"/>
      <c r="B26" s="1780"/>
      <c r="C26" s="369" t="s">
        <v>1153</v>
      </c>
      <c r="D26" s="2466"/>
      <c r="E26" s="2204"/>
      <c r="F26" s="2383"/>
      <c r="G26" s="400"/>
      <c r="H26" s="1500"/>
      <c r="I26" s="395"/>
      <c r="J26" s="349"/>
      <c r="K26" s="1500"/>
      <c r="L26" s="201"/>
      <c r="M26" s="2170"/>
      <c r="N26" s="334"/>
      <c r="AH26" s="374">
        <v>0</v>
      </c>
    </row>
    <row s="1635" customFormat="1" customHeight="1" ht="22.5" hidden="1">
      <c r="A27" s="1780" t="s">
        <v>162</v>
      </c>
      <c r="B27" s="1780" t="s">
        <v>163</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v>46388</v>
      </c>
      <c r="J27" s="1773">
        <v>47118</v>
      </c>
      <c r="K27" s="1865" t="s">
        <v>1154</v>
      </c>
      <c r="L27" s="1862" t="s">
        <v>311</v>
      </c>
      <c r="M27" s="2170"/>
      <c r="N27" s="334"/>
      <c r="O27" s="1624"/>
      <c r="P27" s="1624"/>
      <c r="AH27" s="1631">
        <v>0</v>
      </c>
    </row>
    <row s="1635" customFormat="1" customHeight="1" ht="18.75" hidden="1">
      <c r="A28" s="1780"/>
      <c r="B28" s="1780"/>
      <c r="C28" s="369" t="s">
        <v>1147</v>
      </c>
      <c r="D28" s="2462"/>
      <c r="E28" s="2463"/>
      <c r="F28" s="2464"/>
      <c r="G28" s="2427"/>
      <c r="H28" s="1500"/>
      <c r="I28" s="651" t="s">
        <v>1148</v>
      </c>
      <c r="J28" s="571"/>
      <c r="K28" s="1500"/>
      <c r="L28" s="214"/>
      <c r="M28" s="2170"/>
      <c r="N28" s="334"/>
      <c r="O28" s="1624"/>
      <c r="P28" s="1624"/>
      <c r="AH28" s="1631">
        <v>0</v>
      </c>
    </row>
    <row s="1635" customFormat="1" customHeight="1" ht="0.75" hidden="1">
      <c r="A29" s="1780"/>
      <c r="B29" s="1780"/>
      <c r="C29" s="369" t="s">
        <v>1153</v>
      </c>
      <c r="D29" s="2462"/>
      <c r="E29" s="2204"/>
      <c r="F29" s="2383"/>
      <c r="G29" s="400"/>
      <c r="H29" s="1500"/>
      <c r="I29" s="651"/>
      <c r="J29" s="571"/>
      <c r="K29" s="1500"/>
      <c r="L29" s="214"/>
      <c r="M29" s="2170"/>
      <c r="N29" s="334"/>
      <c r="O29" s="1624"/>
      <c r="P29" s="1624"/>
      <c r="AH29" s="1631">
        <v>0</v>
      </c>
    </row>
    <row s="1635" customFormat="1" customHeight="1" ht="45">
      <c r="A30" s="1780" t="s">
        <v>170</v>
      </c>
      <c r="B30" s="1780" t="s">
        <v>171</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H30" s="1862"/>
      <c r="I30" s="1739">
        <v>46388</v>
      </c>
      <c r="J30" s="1773">
        <v>47848</v>
      </c>
      <c r="K30" s="1865" t="s">
        <v>1154</v>
      </c>
      <c r="L30" s="1862" t="s">
        <v>311</v>
      </c>
      <c r="M30" s="2170"/>
      <c r="N30" s="334"/>
      <c r="O30" s="1624"/>
      <c r="P30" s="1624"/>
      <c r="AH30" s="1631">
        <v>0</v>
      </c>
    </row>
    <row s="1635" customFormat="1" customHeight="1" ht="18.75">
      <c r="A31" s="1780"/>
      <c r="B31" s="1780"/>
      <c r="C31" s="369" t="s">
        <v>1147</v>
      </c>
      <c r="D31" s="2462"/>
      <c r="E31" s="2204"/>
      <c r="F31" s="2383"/>
      <c r="G31" s="2427"/>
      <c r="H31" s="1500"/>
      <c r="I31" s="651" t="s">
        <v>1148</v>
      </c>
      <c r="J31" s="571"/>
      <c r="K31" s="1500"/>
      <c r="L31" s="214"/>
      <c r="M31" s="2170"/>
      <c r="N31" s="334"/>
      <c r="O31" s="1624"/>
      <c r="P31" s="1624"/>
      <c r="AH31" s="1631">
        <v>0</v>
      </c>
    </row>
    <row s="1635" customFormat="1" customHeight="1" ht="0.75">
      <c r="A32" s="1780"/>
      <c r="B32" s="1780"/>
      <c r="C32" s="369" t="s">
        <v>1153</v>
      </c>
      <c r="D32" s="2462"/>
      <c r="E32" s="2204"/>
      <c r="F32" s="2383"/>
      <c r="G32" s="400"/>
      <c r="H32" s="1500"/>
      <c r="I32" s="651"/>
      <c r="J32" s="571"/>
      <c r="K32" s="1500"/>
      <c r="L32" s="214"/>
      <c r="M32" s="2170"/>
      <c r="N32" s="334"/>
      <c r="O32" s="1624"/>
      <c r="P32" s="1624"/>
      <c r="AH32" s="1631">
        <v>0</v>
      </c>
    </row>
    <row s="1635" customFormat="1" customHeight="1" ht="45" hidden="1">
      <c r="A33" s="1780" t="s">
        <v>180</v>
      </c>
      <c r="B33" s="1780" t="s">
        <v>181</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311</v>
      </c>
      <c r="M33" s="2170"/>
      <c r="N33" s="334"/>
      <c r="O33" s="1624"/>
      <c r="P33" s="1624"/>
      <c r="AH33" s="1631">
        <v>0</v>
      </c>
    </row>
    <row s="1635" customFormat="1" customHeight="1" ht="18.75" hidden="1">
      <c r="A34" s="1780"/>
      <c r="B34" s="1780"/>
      <c r="C34" s="369" t="s">
        <v>1147</v>
      </c>
      <c r="D34" s="2462"/>
      <c r="E34" s="2204"/>
      <c r="F34" s="2383"/>
      <c r="G34" s="2427"/>
      <c r="H34" s="1500"/>
      <c r="I34" s="651" t="s">
        <v>1148</v>
      </c>
      <c r="J34" s="571"/>
      <c r="K34" s="1500"/>
      <c r="L34" s="214"/>
      <c r="M34" s="2170"/>
      <c r="N34" s="334"/>
      <c r="O34" s="1624"/>
      <c r="P34" s="1624"/>
      <c r="AH34" s="1631">
        <v>0</v>
      </c>
    </row>
    <row s="1635" customFormat="1" customHeight="1" ht="0.75" hidden="1">
      <c r="A35" s="1780"/>
      <c r="B35" s="1780"/>
      <c r="C35" s="369" t="s">
        <v>1153</v>
      </c>
      <c r="D35" s="2462"/>
      <c r="E35" s="2204"/>
      <c r="F35" s="2383"/>
      <c r="G35" s="400"/>
      <c r="H35" s="1500"/>
      <c r="I35" s="651"/>
      <c r="J35" s="571"/>
      <c r="K35" s="1500"/>
      <c r="L35" s="214"/>
      <c r="M35" s="2170"/>
      <c r="N35" s="334"/>
      <c r="O35" s="1624"/>
      <c r="P35" s="1624"/>
      <c r="AH35" s="1631">
        <v>0</v>
      </c>
    </row>
    <row s="1635" customFormat="1" customHeight="1" ht="18.75" hidden="1">
      <c r="A36" s="1780" t="s">
        <v>186</v>
      </c>
      <c r="B36" s="1780" t="s">
        <v>187</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311</v>
      </c>
      <c r="M36" s="2170"/>
      <c r="N36" s="334"/>
      <c r="O36" s="1624"/>
      <c r="P36" s="1624"/>
      <c r="AH36" s="1631">
        <v>0</v>
      </c>
    </row>
    <row s="1635" customFormat="1" customHeight="1" ht="18.75" hidden="1">
      <c r="A37" s="1780"/>
      <c r="B37" s="1780"/>
      <c r="C37" s="369" t="s">
        <v>1147</v>
      </c>
      <c r="D37" s="2462"/>
      <c r="E37" s="2204"/>
      <c r="F37" s="2383"/>
      <c r="G37" s="2427"/>
      <c r="H37" s="1500"/>
      <c r="I37" s="651" t="s">
        <v>1148</v>
      </c>
      <c r="J37" s="571"/>
      <c r="K37" s="1500"/>
      <c r="L37" s="214"/>
      <c r="M37" s="2170"/>
      <c r="N37" s="334"/>
      <c r="O37" s="1624"/>
      <c r="P37" s="1624"/>
      <c r="AH37" s="1631">
        <v>0</v>
      </c>
    </row>
    <row s="1635" customFormat="1" customHeight="1" ht="0.75" hidden="1">
      <c r="A38" s="1780"/>
      <c r="B38" s="1780"/>
      <c r="C38" s="369" t="s">
        <v>1153</v>
      </c>
      <c r="D38" s="2462"/>
      <c r="E38" s="2204"/>
      <c r="F38" s="2383"/>
      <c r="G38" s="400"/>
      <c r="H38" s="1500"/>
      <c r="I38" s="651"/>
      <c r="J38" s="571"/>
      <c r="K38" s="1500"/>
      <c r="L38" s="214"/>
      <c r="M38" s="2170"/>
      <c r="N38" s="334"/>
      <c r="O38" s="1624"/>
      <c r="P38" s="1624"/>
      <c r="AH38" s="1631">
        <v>0</v>
      </c>
    </row>
    <row s="1635" customFormat="1" customHeight="1" ht="18.75" hidden="1">
      <c r="A39" s="1780" t="s">
        <v>192</v>
      </c>
      <c r="B39" s="1780" t="s">
        <v>193</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311</v>
      </c>
      <c r="M39" s="2170"/>
      <c r="N39" s="334"/>
      <c r="O39" s="1624"/>
      <c r="P39" s="1624"/>
      <c r="AH39" s="1631">
        <v>0</v>
      </c>
    </row>
    <row s="1635" customFormat="1" customHeight="1" ht="18.75" hidden="1">
      <c r="A40" s="1780"/>
      <c r="B40" s="1780"/>
      <c r="C40" s="369" t="s">
        <v>1147</v>
      </c>
      <c r="D40" s="2462"/>
      <c r="E40" s="2204"/>
      <c r="F40" s="2383"/>
      <c r="G40" s="2427"/>
      <c r="H40" s="1500"/>
      <c r="I40" s="651" t="s">
        <v>1148</v>
      </c>
      <c r="J40" s="571"/>
      <c r="K40" s="1500"/>
      <c r="L40" s="214"/>
      <c r="M40" s="2170"/>
      <c r="N40" s="334"/>
      <c r="O40" s="1624"/>
      <c r="P40" s="1624"/>
      <c r="AH40" s="1631">
        <v>0</v>
      </c>
    </row>
    <row s="1635" customFormat="1" customHeight="1" ht="0.75" hidden="1">
      <c r="A41" s="1780"/>
      <c r="B41" s="1780"/>
      <c r="C41" s="369" t="s">
        <v>1153</v>
      </c>
      <c r="D41" s="2462"/>
      <c r="E41" s="2204"/>
      <c r="F41" s="2383"/>
      <c r="G41" s="400"/>
      <c r="H41" s="1500"/>
      <c r="I41" s="651"/>
      <c r="J41" s="571"/>
      <c r="K41" s="1500"/>
      <c r="L41" s="214"/>
      <c r="M41" s="2170"/>
      <c r="N41" s="334"/>
      <c r="O41" s="1624"/>
      <c r="P41" s="1624"/>
      <c r="AH41" s="1631">
        <v>0</v>
      </c>
    </row>
    <row s="1635" customFormat="1" customHeight="1" ht="23.333333333333332" hidden="1">
      <c r="A42" s="1780" t="s">
        <v>198</v>
      </c>
      <c r="B42" s="1780" t="s">
        <v>199</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v>46388</v>
      </c>
      <c r="J42" s="1773">
        <v>47118</v>
      </c>
      <c r="K42" s="1865" t="s">
        <v>1154</v>
      </c>
      <c r="L42" s="1862" t="s">
        <v>311</v>
      </c>
      <c r="M42" s="2170"/>
      <c r="N42" s="334"/>
      <c r="O42" s="1624"/>
      <c r="P42" s="1624"/>
      <c r="AH42" s="1631">
        <v>0</v>
      </c>
    </row>
    <row s="1635" customFormat="1" customHeight="1" ht="18.75" hidden="1">
      <c r="A43" s="1780"/>
      <c r="B43" s="1780"/>
      <c r="C43" s="369" t="s">
        <v>1147</v>
      </c>
      <c r="D43" s="2462"/>
      <c r="E43" s="2204"/>
      <c r="F43" s="2383"/>
      <c r="G43" s="2427"/>
      <c r="H43" s="1500"/>
      <c r="I43" s="651" t="s">
        <v>1148</v>
      </c>
      <c r="J43" s="571"/>
      <c r="K43" s="1500"/>
      <c r="L43" s="214"/>
      <c r="M43" s="2170"/>
      <c r="N43" s="334"/>
      <c r="O43" s="1624"/>
      <c r="P43" s="1624"/>
      <c r="AH43" s="1631">
        <v>0</v>
      </c>
    </row>
    <row s="1635" customFormat="1" customHeight="1" ht="0.75" hidden="1">
      <c r="A44" s="1780"/>
      <c r="B44" s="1780"/>
      <c r="C44" s="369" t="s">
        <v>1153</v>
      </c>
      <c r="D44" s="2462"/>
      <c r="E44" s="2204"/>
      <c r="F44" s="2383"/>
      <c r="G44" s="400"/>
      <c r="H44" s="1500"/>
      <c r="I44" s="651"/>
      <c r="J44" s="571"/>
      <c r="K44" s="1500"/>
      <c r="L44" s="214"/>
      <c r="M44" s="2170"/>
      <c r="N44" s="334"/>
      <c r="O44" s="1624"/>
      <c r="P44" s="1624"/>
      <c r="AH44" s="1631">
        <v>0</v>
      </c>
    </row>
    <row s="1635" customFormat="1" customHeight="1" ht="18.75" hidden="1">
      <c r="A45" s="1780" t="s">
        <v>204</v>
      </c>
      <c r="B45" s="1780" t="s">
        <v>205</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311</v>
      </c>
      <c r="M45" s="2170"/>
      <c r="N45" s="334"/>
      <c r="O45" s="1624"/>
      <c r="P45" s="1624"/>
      <c r="AH45" s="1631">
        <v>0</v>
      </c>
    </row>
    <row s="1635" customFormat="1" customHeight="1" ht="18.75" hidden="1">
      <c r="A46" s="1780"/>
      <c r="B46" s="1780"/>
      <c r="C46" s="369" t="s">
        <v>1147</v>
      </c>
      <c r="D46" s="2462"/>
      <c r="E46" s="2204"/>
      <c r="F46" s="2383"/>
      <c r="G46" s="2427"/>
      <c r="H46" s="1500"/>
      <c r="I46" s="651" t="s">
        <v>1148</v>
      </c>
      <c r="J46" s="571"/>
      <c r="K46" s="1500"/>
      <c r="L46" s="214"/>
      <c r="M46" s="2170"/>
      <c r="N46" s="334"/>
      <c r="O46" s="1624"/>
      <c r="P46" s="1624"/>
      <c r="AH46" s="1631">
        <v>0</v>
      </c>
    </row>
    <row s="1635" customFormat="1" customHeight="1" ht="0.75" hidden="1">
      <c r="A47" s="1780"/>
      <c r="B47" s="1780"/>
      <c r="C47" s="369" t="s">
        <v>1153</v>
      </c>
      <c r="D47" s="2462"/>
      <c r="E47" s="2204"/>
      <c r="F47" s="2383"/>
      <c r="G47" s="400"/>
      <c r="H47" s="1500"/>
      <c r="I47" s="651"/>
      <c r="J47" s="571"/>
      <c r="K47" s="1500"/>
      <c r="L47" s="214"/>
      <c r="M47" s="2170"/>
      <c r="N47" s="334"/>
      <c r="O47" s="1624"/>
      <c r="P47" s="1624"/>
      <c r="AH47" s="1631">
        <v>0</v>
      </c>
    </row>
    <row s="1635" customFormat="1" customHeight="1" ht="18.75" hidden="1">
      <c r="A48" s="1780" t="s">
        <v>210</v>
      </c>
      <c r="B48" s="1780" t="s">
        <v>211</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311</v>
      </c>
      <c r="M48" s="2170"/>
      <c r="N48" s="334"/>
      <c r="O48" s="1624"/>
      <c r="P48" s="1624"/>
      <c r="AH48" s="1631">
        <v>0</v>
      </c>
    </row>
    <row s="1635" customFormat="1" customHeight="1" ht="18.75" hidden="1">
      <c r="A49" s="1780"/>
      <c r="B49" s="1780"/>
      <c r="C49" s="369" t="s">
        <v>1147</v>
      </c>
      <c r="D49" s="2462"/>
      <c r="E49" s="2204"/>
      <c r="F49" s="2383"/>
      <c r="G49" s="2427"/>
      <c r="H49" s="1500"/>
      <c r="I49" s="651" t="s">
        <v>1148</v>
      </c>
      <c r="J49" s="571"/>
      <c r="K49" s="1500"/>
      <c r="L49" s="214"/>
      <c r="M49" s="2170"/>
      <c r="N49" s="334"/>
      <c r="O49" s="1624"/>
      <c r="P49" s="1624"/>
      <c r="AH49" s="1631">
        <v>0</v>
      </c>
    </row>
    <row s="1635" customFormat="1" customHeight="1" ht="0.75" hidden="1">
      <c r="A50" s="1780"/>
      <c r="B50" s="1780"/>
      <c r="C50" s="369" t="s">
        <v>1153</v>
      </c>
      <c r="D50" s="2462"/>
      <c r="E50" s="2204"/>
      <c r="F50" s="2383"/>
      <c r="G50" s="400"/>
      <c r="H50" s="1500"/>
      <c r="I50" s="651"/>
      <c r="J50" s="571"/>
      <c r="K50" s="1500"/>
      <c r="L50" s="214"/>
      <c r="M50" s="2170"/>
      <c r="N50" s="334"/>
      <c r="O50" s="1624"/>
      <c r="P50" s="1624"/>
      <c r="AH50" s="1631">
        <v>0</v>
      </c>
    </row>
    <row s="1635" customFormat="1" customHeight="1" ht="18.75" hidden="1">
      <c r="A51" s="1780" t="s">
        <v>230</v>
      </c>
      <c r="B51" s="1780" t="s">
        <v>231</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311</v>
      </c>
      <c r="M51" s="2170"/>
      <c r="N51" s="334"/>
      <c r="O51" s="1624"/>
      <c r="P51" s="1624"/>
      <c r="AH51" s="1631">
        <v>0</v>
      </c>
    </row>
    <row s="1635" customFormat="1" customHeight="1" ht="18.75" hidden="1">
      <c r="A52" s="1780"/>
      <c r="B52" s="1780"/>
      <c r="C52" s="369" t="s">
        <v>1147</v>
      </c>
      <c r="D52" s="2462"/>
      <c r="E52" s="2204"/>
      <c r="F52" s="2383"/>
      <c r="G52" s="2427"/>
      <c r="H52" s="1500"/>
      <c r="I52" s="651" t="s">
        <v>1148</v>
      </c>
      <c r="J52" s="571"/>
      <c r="K52" s="1500"/>
      <c r="L52" s="214"/>
      <c r="M52" s="2170"/>
      <c r="N52" s="334"/>
      <c r="O52" s="1624"/>
      <c r="P52" s="1624"/>
      <c r="AH52" s="1631">
        <v>0</v>
      </c>
    </row>
    <row s="1635" customFormat="1" customHeight="1" ht="0.75" hidden="1">
      <c r="A53" s="1780"/>
      <c r="B53" s="1780"/>
      <c r="C53" s="369" t="s">
        <v>1153</v>
      </c>
      <c r="D53" s="2462"/>
      <c r="E53" s="2204"/>
      <c r="F53" s="2383"/>
      <c r="G53" s="400"/>
      <c r="H53" s="1500"/>
      <c r="I53" s="651"/>
      <c r="J53" s="571"/>
      <c r="K53" s="1500"/>
      <c r="L53" s="214"/>
      <c r="M53" s="2170"/>
      <c r="N53" s="334"/>
      <c r="O53" s="1624"/>
      <c r="P53" s="1624"/>
      <c r="AH53" s="1631">
        <v>0</v>
      </c>
    </row>
    <row s="1635" customFormat="1" customHeight="1" ht="18.75" hidden="1">
      <c r="A54" s="1780" t="s">
        <v>235</v>
      </c>
      <c r="B54" s="1780" t="s">
        <v>236</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311</v>
      </c>
      <c r="M54" s="2170"/>
      <c r="N54" s="334"/>
      <c r="O54" s="1624"/>
      <c r="P54" s="1624"/>
      <c r="AH54" s="1631">
        <v>0</v>
      </c>
    </row>
    <row s="1635" customFormat="1" customHeight="1" ht="18.75" hidden="1">
      <c r="A55" s="1780"/>
      <c r="B55" s="1780"/>
      <c r="C55" s="369" t="s">
        <v>1147</v>
      </c>
      <c r="D55" s="2462"/>
      <c r="E55" s="2204"/>
      <c r="F55" s="2383"/>
      <c r="G55" s="2427"/>
      <c r="H55" s="1500"/>
      <c r="I55" s="651" t="s">
        <v>1148</v>
      </c>
      <c r="J55" s="571"/>
      <c r="K55" s="1500"/>
      <c r="L55" s="214"/>
      <c r="M55" s="2170"/>
      <c r="N55" s="334"/>
      <c r="O55" s="1624"/>
      <c r="P55" s="1624"/>
      <c r="AH55" s="1631">
        <v>0</v>
      </c>
    </row>
    <row s="1635" customFormat="1" customHeight="1" ht="0.75" hidden="1">
      <c r="A56" s="1780"/>
      <c r="B56" s="1780"/>
      <c r="C56" s="369" t="s">
        <v>1153</v>
      </c>
      <c r="D56" s="2462"/>
      <c r="E56" s="2204"/>
      <c r="F56" s="2383"/>
      <c r="G56" s="400"/>
      <c r="H56" s="1500"/>
      <c r="I56" s="651"/>
      <c r="J56" s="571"/>
      <c r="K56" s="1500"/>
      <c r="L56" s="214"/>
      <c r="M56" s="2170"/>
      <c r="N56" s="334"/>
      <c r="O56" s="1624"/>
      <c r="P56" s="1624"/>
      <c r="AH56" s="1631">
        <v>0</v>
      </c>
    </row>
    <row s="1635" customFormat="1" customHeight="1" ht="18.75" hidden="1">
      <c r="A57" s="1780" t="s">
        <v>240</v>
      </c>
      <c r="B57" s="1780" t="s">
        <v>241</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311</v>
      </c>
      <c r="M57" s="2170"/>
      <c r="N57" s="334"/>
      <c r="O57" s="1624"/>
      <c r="P57" s="1624"/>
      <c r="AH57" s="1631">
        <v>0</v>
      </c>
    </row>
    <row s="1635" customFormat="1" customHeight="1" ht="18.75" hidden="1">
      <c r="A58" s="1780"/>
      <c r="B58" s="1780"/>
      <c r="C58" s="369" t="s">
        <v>1147</v>
      </c>
      <c r="D58" s="2462"/>
      <c r="E58" s="2204"/>
      <c r="F58" s="2383"/>
      <c r="G58" s="2427"/>
      <c r="H58" s="1500"/>
      <c r="I58" s="651" t="s">
        <v>1148</v>
      </c>
      <c r="J58" s="571"/>
      <c r="K58" s="1500"/>
      <c r="L58" s="214"/>
      <c r="M58" s="2170"/>
      <c r="N58" s="334"/>
      <c r="O58" s="1624"/>
      <c r="P58" s="1624"/>
      <c r="AH58" s="1631">
        <v>0</v>
      </c>
    </row>
    <row s="1635" customFormat="1" customHeight="1" ht="0.75" hidden="1">
      <c r="A59" s="1780"/>
      <c r="B59" s="1780"/>
      <c r="C59" s="369" t="s">
        <v>1153</v>
      </c>
      <c r="D59" s="2462"/>
      <c r="E59" s="2204"/>
      <c r="F59" s="2383"/>
      <c r="G59" s="400"/>
      <c r="H59" s="1500"/>
      <c r="I59" s="651"/>
      <c r="J59" s="571"/>
      <c r="K59" s="1500"/>
      <c r="L59" s="214"/>
      <c r="M59" s="2170"/>
      <c r="N59" s="334"/>
      <c r="O59" s="1624"/>
      <c r="P59" s="1624"/>
      <c r="AH59" s="1631">
        <v>0</v>
      </c>
    </row>
    <row s="1635" customFormat="1" customHeight="1" ht="18.75" hidden="1">
      <c r="A60" s="1780" t="s">
        <v>245</v>
      </c>
      <c r="B60" s="1780" t="s">
        <v>246</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311</v>
      </c>
      <c r="M60" s="2170"/>
      <c r="N60" s="334"/>
      <c r="O60" s="1624"/>
      <c r="P60" s="1624"/>
      <c r="AH60" s="1631">
        <v>0</v>
      </c>
    </row>
    <row s="1635" customFormat="1" customHeight="1" ht="18.75" hidden="1">
      <c r="A61" s="1780"/>
      <c r="B61" s="1780"/>
      <c r="C61" s="369" t="s">
        <v>1147</v>
      </c>
      <c r="D61" s="2462"/>
      <c r="E61" s="2204"/>
      <c r="F61" s="2383"/>
      <c r="G61" s="2427"/>
      <c r="H61" s="1500"/>
      <c r="I61" s="651" t="s">
        <v>1148</v>
      </c>
      <c r="J61" s="571"/>
      <c r="K61" s="1500"/>
      <c r="L61" s="214"/>
      <c r="M61" s="2170"/>
      <c r="N61" s="334"/>
      <c r="O61" s="1624"/>
      <c r="P61" s="1624"/>
      <c r="AH61" s="1631">
        <v>0</v>
      </c>
    </row>
    <row s="1635" customFormat="1" customHeight="1" ht="0.75" hidden="1">
      <c r="A62" s="1780"/>
      <c r="B62" s="1780"/>
      <c r="C62" s="369" t="s">
        <v>1153</v>
      </c>
      <c r="D62" s="2462"/>
      <c r="E62" s="2204"/>
      <c r="F62" s="2383"/>
      <c r="G62" s="400"/>
      <c r="H62" s="1500"/>
      <c r="I62" s="651"/>
      <c r="J62" s="571"/>
      <c r="K62" s="1500"/>
      <c r="L62" s="214"/>
      <c r="M62" s="2170"/>
      <c r="N62" s="334"/>
      <c r="O62" s="1624"/>
      <c r="P62" s="1624"/>
      <c r="AH62" s="1631">
        <v>0</v>
      </c>
    </row>
    <row s="1635" customFormat="1" customHeight="1" ht="18.75" hidden="1">
      <c r="A63" s="1780" t="s">
        <v>250</v>
      </c>
      <c r="B63" s="1780" t="s">
        <v>251</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311</v>
      </c>
      <c r="M63" s="2170"/>
      <c r="N63" s="334"/>
      <c r="O63" s="1624"/>
      <c r="P63" s="1624"/>
      <c r="AH63" s="1631">
        <v>0</v>
      </c>
    </row>
    <row s="1635" customFormat="1" customHeight="1" ht="18.75" hidden="1">
      <c r="A64" s="1780"/>
      <c r="B64" s="1780"/>
      <c r="C64" s="369" t="s">
        <v>1147</v>
      </c>
      <c r="D64" s="2462"/>
      <c r="E64" s="2204"/>
      <c r="F64" s="2383"/>
      <c r="G64" s="2427"/>
      <c r="H64" s="1500"/>
      <c r="I64" s="651" t="s">
        <v>1148</v>
      </c>
      <c r="J64" s="571"/>
      <c r="K64" s="1500"/>
      <c r="L64" s="214"/>
      <c r="M64" s="2170"/>
      <c r="N64" s="334"/>
      <c r="O64" s="1624"/>
      <c r="P64" s="1624"/>
      <c r="AH64" s="1631">
        <v>0</v>
      </c>
    </row>
    <row s="1635" customFormat="1" customHeight="1" ht="0.75" hidden="1">
      <c r="A65" s="1780"/>
      <c r="B65" s="1780"/>
      <c r="C65" s="369" t="s">
        <v>1153</v>
      </c>
      <c r="D65" s="2462"/>
      <c r="E65" s="2204"/>
      <c r="F65" s="2383"/>
      <c r="G65" s="400"/>
      <c r="H65" s="1500"/>
      <c r="I65" s="651"/>
      <c r="J65" s="571"/>
      <c r="K65" s="1500"/>
      <c r="L65" s="214"/>
      <c r="M65" s="2170"/>
      <c r="N65" s="334"/>
      <c r="O65" s="1624"/>
      <c r="P65" s="1624"/>
      <c r="AH65" s="1631">
        <v>0</v>
      </c>
    </row>
    <row s="1635" customFormat="1" customHeight="1" ht="18.75" hidden="1">
      <c r="A66" s="1780" t="s">
        <v>255</v>
      </c>
      <c r="B66" s="1780" t="s">
        <v>256</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311</v>
      </c>
      <c r="M66" s="2170"/>
      <c r="N66" s="334"/>
      <c r="O66" s="1624"/>
      <c r="P66" s="1624"/>
      <c r="AH66" s="1631">
        <v>0</v>
      </c>
    </row>
    <row s="1635" customFormat="1" customHeight="1" ht="18.75" hidden="1">
      <c r="A67" s="1780"/>
      <c r="B67" s="1780"/>
      <c r="C67" s="369" t="s">
        <v>1147</v>
      </c>
      <c r="D67" s="2462"/>
      <c r="E67" s="2204"/>
      <c r="F67" s="2383"/>
      <c r="G67" s="2427"/>
      <c r="H67" s="1500"/>
      <c r="I67" s="651" t="s">
        <v>1148</v>
      </c>
      <c r="J67" s="571"/>
      <c r="K67" s="1500"/>
      <c r="L67" s="214"/>
      <c r="M67" s="2170"/>
      <c r="N67" s="334"/>
      <c r="O67" s="1624"/>
      <c r="P67" s="1624"/>
      <c r="AH67" s="1631">
        <v>0</v>
      </c>
    </row>
    <row s="1635" customFormat="1" customHeight="1" ht="0.75" hidden="1">
      <c r="A68" s="1780"/>
      <c r="B68" s="1780"/>
      <c r="C68" s="369" t="s">
        <v>1153</v>
      </c>
      <c r="D68" s="2462"/>
      <c r="E68" s="2204"/>
      <c r="F68" s="2383"/>
      <c r="G68" s="400"/>
      <c r="H68" s="1500"/>
      <c r="I68" s="651"/>
      <c r="J68" s="571"/>
      <c r="K68" s="1500"/>
      <c r="L68" s="214"/>
      <c r="M68" s="2170"/>
      <c r="N68" s="334"/>
      <c r="O68" s="1624"/>
      <c r="P68" s="1624"/>
      <c r="AH68" s="1631">
        <v>0</v>
      </c>
    </row>
    <row s="1635" customFormat="1" customHeight="1" ht="18.75" hidden="1">
      <c r="A69" s="1780" t="s">
        <v>260</v>
      </c>
      <c r="B69" s="1780" t="s">
        <v>261</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311</v>
      </c>
      <c r="M69" s="2170"/>
      <c r="N69" s="334"/>
      <c r="O69" s="1624"/>
      <c r="P69" s="1624"/>
      <c r="AH69" s="1631">
        <v>0</v>
      </c>
    </row>
    <row s="1635" customFormat="1" customHeight="1" ht="18.75" hidden="1">
      <c r="A70" s="1780"/>
      <c r="B70" s="1780"/>
      <c r="C70" s="369" t="s">
        <v>1147</v>
      </c>
      <c r="D70" s="2462"/>
      <c r="E70" s="2204"/>
      <c r="F70" s="2383"/>
      <c r="G70" s="2427"/>
      <c r="H70" s="1500"/>
      <c r="I70" s="651" t="s">
        <v>1148</v>
      </c>
      <c r="J70" s="571"/>
      <c r="K70" s="1500"/>
      <c r="L70" s="214"/>
      <c r="M70" s="2170"/>
      <c r="N70" s="334"/>
      <c r="O70" s="1624"/>
      <c r="P70" s="1624"/>
      <c r="AH70" s="1631">
        <v>0</v>
      </c>
    </row>
    <row s="1635" customFormat="1" customHeight="1" ht="0.75" hidden="1">
      <c r="A71" s="1780"/>
      <c r="B71" s="1780"/>
      <c r="C71" s="369" t="s">
        <v>1153</v>
      </c>
      <c r="D71" s="2462"/>
      <c r="E71" s="2204"/>
      <c r="F71" s="2383"/>
      <c r="G71" s="400"/>
      <c r="H71" s="1500"/>
      <c r="I71" s="651"/>
      <c r="J71" s="571"/>
      <c r="K71" s="1500"/>
      <c r="L71" s="214"/>
      <c r="M71" s="2170"/>
      <c r="N71" s="334"/>
      <c r="O71" s="1624"/>
      <c r="P71" s="1624"/>
      <c r="AH71" s="1631">
        <v>0</v>
      </c>
    </row>
    <row s="1635" customFormat="1" customHeight="1" ht="18.75" hidden="1">
      <c r="A72" s="1780" t="s">
        <v>265</v>
      </c>
      <c r="B72" s="1780" t="s">
        <v>266</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311</v>
      </c>
      <c r="M72" s="2170"/>
      <c r="N72" s="334"/>
      <c r="O72" s="1624"/>
      <c r="P72" s="1624"/>
      <c r="AH72" s="1631">
        <v>0</v>
      </c>
    </row>
    <row s="1635" customFormat="1" customHeight="1" ht="18.75" hidden="1">
      <c r="A73" s="1780"/>
      <c r="B73" s="1780"/>
      <c r="C73" s="369" t="s">
        <v>1147</v>
      </c>
      <c r="D73" s="2462"/>
      <c r="E73" s="2204"/>
      <c r="F73" s="2383"/>
      <c r="G73" s="2427"/>
      <c r="H73" s="1500"/>
      <c r="I73" s="651" t="s">
        <v>1148</v>
      </c>
      <c r="J73" s="571"/>
      <c r="K73" s="1500"/>
      <c r="L73" s="214"/>
      <c r="M73" s="2170"/>
      <c r="N73" s="334"/>
      <c r="O73" s="1624"/>
      <c r="P73" s="1624"/>
      <c r="AH73" s="1631">
        <v>0</v>
      </c>
    </row>
    <row s="1635" customFormat="1" customHeight="1" ht="0.75" hidden="1">
      <c r="A74" s="1780"/>
      <c r="B74" s="1780"/>
      <c r="C74" s="369" t="s">
        <v>1153</v>
      </c>
      <c r="D74" s="2462"/>
      <c r="E74" s="2204"/>
      <c r="F74" s="2383"/>
      <c r="G74" s="400"/>
      <c r="H74" s="1500"/>
      <c r="I74" s="651"/>
      <c r="J74" s="571"/>
      <c r="K74" s="1500"/>
      <c r="L74" s="214"/>
      <c r="M74" s="2170"/>
      <c r="N74" s="334"/>
      <c r="O74" s="1624"/>
      <c r="P74" s="1624"/>
      <c r="AH74" s="1631">
        <v>0</v>
      </c>
    </row>
    <row s="1635" customFormat="1" customHeight="1" ht="18.75" hidden="1">
      <c r="A75" s="1780" t="s">
        <v>270</v>
      </c>
      <c r="B75" s="1780" t="s">
        <v>271</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311</v>
      </c>
      <c r="M75" s="2170"/>
      <c r="N75" s="334"/>
      <c r="O75" s="1624"/>
      <c r="P75" s="1624"/>
      <c r="AH75" s="1631">
        <v>0</v>
      </c>
    </row>
    <row s="1635" customFormat="1" customHeight="1" ht="18.75" hidden="1">
      <c r="A76" s="1780"/>
      <c r="B76" s="1780"/>
      <c r="C76" s="369" t="s">
        <v>1147</v>
      </c>
      <c r="D76" s="2462"/>
      <c r="E76" s="2204"/>
      <c r="F76" s="2383"/>
      <c r="G76" s="2427"/>
      <c r="H76" s="1500"/>
      <c r="I76" s="651" t="s">
        <v>1148</v>
      </c>
      <c r="J76" s="571"/>
      <c r="K76" s="1500"/>
      <c r="L76" s="214"/>
      <c r="M76" s="2170"/>
      <c r="N76" s="334"/>
      <c r="O76" s="1624"/>
      <c r="P76" s="1624"/>
      <c r="AH76" s="1631">
        <v>0</v>
      </c>
    </row>
    <row s="1635" customFormat="1" customHeight="1" ht="0.75" hidden="1">
      <c r="A77" s="1780"/>
      <c r="B77" s="1780"/>
      <c r="C77" s="369" t="s">
        <v>1153</v>
      </c>
      <c r="D77" s="2462"/>
      <c r="E77" s="2204"/>
      <c r="F77" s="2383"/>
      <c r="G77" s="400"/>
      <c r="H77" s="1500"/>
      <c r="I77" s="651"/>
      <c r="J77" s="571"/>
      <c r="K77" s="1500"/>
      <c r="L77" s="214"/>
      <c r="M77" s="2170"/>
      <c r="N77" s="334"/>
      <c r="O77" s="1624"/>
      <c r="P77" s="1624"/>
      <c r="AH77" s="1631">
        <v>0</v>
      </c>
    </row>
    <row s="1635" customFormat="1" customHeight="1" ht="18.75" hidden="1">
      <c r="A78" s="1780" t="s">
        <v>275</v>
      </c>
      <c r="B78" s="1780" t="s">
        <v>276</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311</v>
      </c>
      <c r="M78" s="2170"/>
      <c r="N78" s="334"/>
      <c r="O78" s="1624"/>
      <c r="P78" s="1624"/>
      <c r="AH78" s="1631">
        <v>0</v>
      </c>
    </row>
    <row s="1635" customFormat="1" customHeight="1" ht="18.75" hidden="1">
      <c r="A79" s="1780"/>
      <c r="B79" s="1780"/>
      <c r="C79" s="369" t="s">
        <v>1147</v>
      </c>
      <c r="D79" s="2462"/>
      <c r="E79" s="2204"/>
      <c r="F79" s="2383"/>
      <c r="G79" s="2427"/>
      <c r="H79" s="1500"/>
      <c r="I79" s="651" t="s">
        <v>1148</v>
      </c>
      <c r="J79" s="571"/>
      <c r="K79" s="1500"/>
      <c r="L79" s="214"/>
      <c r="M79" s="2170"/>
      <c r="N79" s="334"/>
      <c r="O79" s="1624"/>
      <c r="P79" s="1624"/>
      <c r="AH79" s="1631">
        <v>0</v>
      </c>
    </row>
    <row s="1635" customFormat="1" customHeight="1" ht="0.75" hidden="1">
      <c r="A80" s="1780"/>
      <c r="B80" s="1780"/>
      <c r="C80" s="369" t="s">
        <v>1153</v>
      </c>
      <c r="D80" s="2462"/>
      <c r="E80" s="2204"/>
      <c r="F80" s="2383"/>
      <c r="G80" s="400"/>
      <c r="H80" s="1500"/>
      <c r="I80" s="651"/>
      <c r="J80" s="571"/>
      <c r="K80" s="1500"/>
      <c r="L80" s="214"/>
      <c r="M80" s="2170"/>
      <c r="N80" s="334"/>
      <c r="O80" s="1624"/>
      <c r="P80" s="1624"/>
      <c r="AH80" s="1631">
        <v>0</v>
      </c>
    </row>
    <row s="1635" customFormat="1" customHeight="1" ht="18.75" hidden="1">
      <c r="A81" s="1780" t="s">
        <v>280</v>
      </c>
      <c r="B81" s="1780" t="s">
        <v>281</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311</v>
      </c>
      <c r="M81" s="2170"/>
      <c r="N81" s="334"/>
      <c r="O81" s="1624"/>
      <c r="P81" s="1624"/>
      <c r="AH81" s="1631">
        <v>0</v>
      </c>
    </row>
    <row s="1635" customFormat="1" customHeight="1" ht="18.75" hidden="1">
      <c r="A82" s="1780"/>
      <c r="B82" s="1780"/>
      <c r="C82" s="369" t="s">
        <v>1147</v>
      </c>
      <c r="D82" s="2462"/>
      <c r="E82" s="2204"/>
      <c r="F82" s="2383"/>
      <c r="G82" s="2427"/>
      <c r="H82" s="1500"/>
      <c r="I82" s="651" t="s">
        <v>1148</v>
      </c>
      <c r="J82" s="571"/>
      <c r="K82" s="1500"/>
      <c r="L82" s="214"/>
      <c r="M82" s="2170"/>
      <c r="N82" s="334"/>
      <c r="O82" s="1624"/>
      <c r="P82" s="1624"/>
      <c r="AH82" s="1631">
        <v>0</v>
      </c>
    </row>
    <row s="1635" customFormat="1" customHeight="1" ht="1.05">
      <c r="A83" s="1780"/>
      <c r="B83" s="1780"/>
      <c r="C83" s="369" t="s">
        <v>1153</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311</v>
      </c>
      <c r="G85" s="198" t="s">
        <v>311</v>
      </c>
      <c r="H85" s="2218" t="s">
        <v>311</v>
      </c>
      <c r="I85" s="2220"/>
      <c r="J85" s="198" t="s">
        <v>311</v>
      </c>
      <c r="K85" s="198" t="s">
        <v>311</v>
      </c>
      <c r="L85" s="2656" t="s">
        <v>1155</v>
      </c>
      <c r="M85" s="345" t="s">
        <v>1156</v>
      </c>
      <c r="N85" s="334"/>
      <c r="AH85" s="374">
        <v>34</v>
      </c>
    </row>
    <row customHeight="1" ht="19.95">
      <c r="A86" s="1780"/>
      <c r="B86" s="1780"/>
      <c r="D86" s="376"/>
      <c r="E86" s="147" t="s">
        <v>91</v>
      </c>
      <c r="F86" s="2460" t="s">
        <v>1157</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311</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1149</v>
      </c>
      <c r="D88" s="2462"/>
      <c r="E88" s="2204"/>
      <c r="F88" s="2383"/>
      <c r="G88" s="2427"/>
      <c r="H88" s="1500"/>
      <c r="I88" s="651" t="s">
        <v>1148</v>
      </c>
      <c r="J88" s="571"/>
      <c r="K88" s="1500"/>
      <c r="L88" s="214"/>
      <c r="M88" s="2170"/>
      <c r="N88" s="334"/>
      <c r="O88" s="1624"/>
      <c r="P88" s="1624"/>
      <c r="AH88" s="1631">
        <v>0</v>
      </c>
    </row>
    <row s="1635" customFormat="1" customHeight="1" ht="0.75" hidden="1">
      <c r="A89" s="1780"/>
      <c r="B89" s="1780"/>
      <c r="C89" s="369" t="s">
        <v>1158</v>
      </c>
      <c r="D89" s="2462"/>
      <c r="E89" s="2204"/>
      <c r="F89" s="2383"/>
      <c r="G89" s="400"/>
      <c r="H89" s="1500"/>
      <c r="I89" s="651"/>
      <c r="J89" s="571"/>
      <c r="K89" s="1500"/>
      <c r="L89" s="214"/>
      <c r="M89" s="2170"/>
      <c r="N89" s="334"/>
      <c r="O89" s="1624"/>
      <c r="P89" s="1624"/>
      <c r="AH89" s="1631">
        <v>0</v>
      </c>
    </row>
    <row s="1635" customFormat="1" customHeight="1" ht="21.666666666666668" hidden="1">
      <c r="A90" s="1780" t="s">
        <v>162</v>
      </c>
      <c r="B90" s="1780" t="s">
        <v>163</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v>46388</v>
      </c>
      <c r="J90" s="1773">
        <v>46752</v>
      </c>
      <c r="K90" s="1778">
        <v>91209.57</v>
      </c>
      <c r="L90" s="1862" t="s">
        <v>311</v>
      </c>
      <c r="M90" s="2171"/>
      <c r="N90" s="334"/>
      <c r="O90" s="1624"/>
      <c r="P90" s="1624"/>
      <c r="AH90" s="1631">
        <v>0</v>
      </c>
    </row>
    <row s="1635" customFormat="1" customHeight="1" ht="22.5" hidden="1">
      <c r="A91" s="1823"/>
      <c r="B91" s="1823"/>
      <c r="C91" s="1687"/>
      <c r="D91" s="344"/>
      <c r="E91" s="1031"/>
      <c r="F91" s="1031"/>
      <c r="G91" s="1031"/>
      <c r="H91" s="2577" t="s">
        <v>450</v>
      </c>
      <c r="I91" s="1739">
        <v>46753</v>
      </c>
      <c r="J91" s="1773">
        <v>47118</v>
      </c>
      <c r="K91" s="1778">
        <v>101252</v>
      </c>
      <c r="L91" s="2271" t="s">
        <v>311</v>
      </c>
      <c r="M91" s="2318"/>
      <c r="N91" s="618"/>
      <c r="O91" s="1624"/>
      <c r="P91" s="1624"/>
      <c r="Q91" s="1635"/>
      <c r="R91" s="1635"/>
      <c r="S91" s="1635"/>
      <c r="T91" s="1635"/>
      <c r="U91" s="1635"/>
      <c r="V91" s="1635"/>
      <c r="W91" s="1635"/>
      <c r="X91" s="1635"/>
      <c r="Y91" s="1635"/>
      <c r="Z91" s="1635"/>
      <c r="AA91" s="1635"/>
      <c r="AB91" s="1635"/>
      <c r="AC91" s="1635"/>
      <c r="AD91" s="1635"/>
      <c r="AE91" s="1635"/>
      <c r="AF91" s="1635"/>
      <c r="AG91" s="1635"/>
      <c r="AH91" s="1635">
        <v>0</v>
      </c>
    </row>
    <row s="1635" customFormat="1" customHeight="1" ht="18.75" hidden="1">
      <c r="A92" s="1780"/>
      <c r="B92" s="1780"/>
      <c r="C92" s="369" t="s">
        <v>1149</v>
      </c>
      <c r="D92" s="2462"/>
      <c r="E92" s="2204"/>
      <c r="F92" s="2383"/>
      <c r="G92" s="2427"/>
      <c r="H92" s="1500"/>
      <c r="I92" s="651" t="s">
        <v>1148</v>
      </c>
      <c r="J92" s="571"/>
      <c r="K92" s="1500"/>
      <c r="L92" s="214"/>
      <c r="M92" s="1861"/>
      <c r="N92" s="334"/>
      <c r="O92" s="1624"/>
      <c r="P92" s="1624"/>
      <c r="AH92" s="1631">
        <v>0</v>
      </c>
    </row>
    <row s="1635" customFormat="1" customHeight="1" ht="0.75" hidden="1">
      <c r="A93" s="1780"/>
      <c r="B93" s="1780"/>
      <c r="C93" s="369" t="s">
        <v>1158</v>
      </c>
      <c r="D93" s="2462"/>
      <c r="E93" s="2204"/>
      <c r="F93" s="2383"/>
      <c r="G93" s="400"/>
      <c r="H93" s="1500"/>
      <c r="I93" s="651"/>
      <c r="J93" s="571"/>
      <c r="K93" s="1500"/>
      <c r="L93" s="214"/>
      <c r="M93" s="341"/>
      <c r="N93" s="334"/>
      <c r="O93" s="1624"/>
      <c r="P93" s="1624"/>
      <c r="AH93" s="1631">
        <v>0</v>
      </c>
    </row>
    <row s="1635" customFormat="1" customHeight="1" ht="19.166666666666664">
      <c r="A94" s="1780" t="s">
        <v>170</v>
      </c>
      <c r="B94" s="1780" t="s">
        <v>171</v>
      </c>
      <c r="C94" s="369"/>
      <c r="D94" s="2462"/>
      <c r="E94" s="2204"/>
      <c r="F94" s="2383"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27" t="str">
        <f>INDEX(PT_DIFFERENTIATION_NTAR,MATCH(B94,PT_DIFFERENTIATION_NTAR_ID,0))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H94" s="1862"/>
      <c r="I94" s="1739">
        <v>46388</v>
      </c>
      <c r="J94" s="1773">
        <v>46752</v>
      </c>
      <c r="K94" s="1778">
        <v>4374.88</v>
      </c>
      <c r="L94" s="1862" t="s">
        <v>311</v>
      </c>
      <c r="M94" s="341"/>
      <c r="N94" s="334"/>
      <c r="O94" s="1624"/>
      <c r="P94" s="1624"/>
      <c r="AH94" s="1631">
        <v>0</v>
      </c>
    </row>
    <row s="1635" customFormat="1" customHeight="1" ht="19.166666666666664">
      <c r="A95" s="1823"/>
      <c r="B95" s="1823"/>
      <c r="C95" s="1687"/>
      <c r="D95" s="344"/>
      <c r="E95" s="1031"/>
      <c r="F95" s="1031"/>
      <c r="G95" s="1031"/>
      <c r="H95" s="2577" t="s">
        <v>450</v>
      </c>
      <c r="I95" s="1739">
        <v>46753</v>
      </c>
      <c r="J95" s="1773">
        <v>47118</v>
      </c>
      <c r="K95" s="1778">
        <v>4800.05</v>
      </c>
      <c r="L95" s="2271" t="s">
        <v>311</v>
      </c>
      <c r="M95" s="2318"/>
      <c r="N95" s="618"/>
      <c r="O95" s="1624"/>
      <c r="P95" s="1624"/>
      <c r="Q95" s="1635"/>
      <c r="R95" s="1635"/>
      <c r="S95" s="1635"/>
      <c r="T95" s="1635"/>
      <c r="U95" s="1635"/>
      <c r="V95" s="1635"/>
      <c r="W95" s="1635"/>
      <c r="X95" s="1635"/>
      <c r="Y95" s="1635"/>
      <c r="Z95" s="1635"/>
      <c r="AA95" s="1635"/>
      <c r="AB95" s="1635"/>
      <c r="AC95" s="1635"/>
      <c r="AD95" s="1635"/>
      <c r="AE95" s="1635"/>
      <c r="AF95" s="1635"/>
      <c r="AG95" s="1635"/>
      <c r="AH95" s="1635">
        <v>0</v>
      </c>
    </row>
    <row s="1635" customFormat="1" customHeight="1" ht="19.166666666666664">
      <c r="A96" s="1823"/>
      <c r="B96" s="1823"/>
      <c r="C96" s="1687"/>
      <c r="D96" s="344"/>
      <c r="E96" s="1031"/>
      <c r="F96" s="1031"/>
      <c r="G96" s="1031"/>
      <c r="H96" s="2577" t="s">
        <v>450</v>
      </c>
      <c r="I96" s="1739">
        <v>47119</v>
      </c>
      <c r="J96" s="1773">
        <v>47483</v>
      </c>
      <c r="K96" s="1778">
        <v>5094.6</v>
      </c>
      <c r="L96" s="2271" t="s">
        <v>311</v>
      </c>
      <c r="M96" s="2318"/>
      <c r="N96" s="618"/>
      <c r="O96" s="1624"/>
      <c r="P96" s="1624"/>
      <c r="Q96" s="1635"/>
      <c r="R96" s="1635"/>
      <c r="S96" s="1635"/>
      <c r="T96" s="1635"/>
      <c r="U96" s="1635"/>
      <c r="V96" s="1635"/>
      <c r="W96" s="1635"/>
      <c r="X96" s="1635"/>
      <c r="Y96" s="1635"/>
      <c r="Z96" s="1635"/>
      <c r="AA96" s="1635"/>
      <c r="AB96" s="1635"/>
      <c r="AC96" s="1635"/>
      <c r="AD96" s="1635"/>
      <c r="AE96" s="1635"/>
      <c r="AF96" s="1635"/>
      <c r="AG96" s="1635"/>
      <c r="AH96" s="1635">
        <v>0</v>
      </c>
    </row>
    <row s="1635" customFormat="1" customHeight="1" ht="19.166666666666664">
      <c r="A97" s="1823"/>
      <c r="B97" s="1823"/>
      <c r="C97" s="1687"/>
      <c r="D97" s="344"/>
      <c r="E97" s="1031"/>
      <c r="F97" s="1031"/>
      <c r="G97" s="1031"/>
      <c r="H97" s="2577" t="s">
        <v>450</v>
      </c>
      <c r="I97" s="1739">
        <v>47484</v>
      </c>
      <c r="J97" s="1773">
        <v>47848</v>
      </c>
      <c r="K97" s="1778">
        <v>5263.89</v>
      </c>
      <c r="L97" s="2271" t="s">
        <v>311</v>
      </c>
      <c r="M97" s="2318"/>
      <c r="N97" s="618"/>
      <c r="O97" s="1624"/>
      <c r="P97" s="1624"/>
      <c r="Q97" s="1635"/>
      <c r="R97" s="1635"/>
      <c r="S97" s="1635"/>
      <c r="T97" s="1635"/>
      <c r="U97" s="1635"/>
      <c r="V97" s="1635"/>
      <c r="W97" s="1635"/>
      <c r="X97" s="1635"/>
      <c r="Y97" s="1635"/>
      <c r="Z97" s="1635"/>
      <c r="AA97" s="1635"/>
      <c r="AB97" s="1635"/>
      <c r="AC97" s="1635"/>
      <c r="AD97" s="1635"/>
      <c r="AE97" s="1635"/>
      <c r="AF97" s="1635"/>
      <c r="AG97" s="1635"/>
      <c r="AH97" s="1635">
        <v>0</v>
      </c>
    </row>
    <row s="1635" customFormat="1" customHeight="1" ht="18.75">
      <c r="A98" s="1780"/>
      <c r="B98" s="1780"/>
      <c r="C98" s="369" t="s">
        <v>1149</v>
      </c>
      <c r="D98" s="2462"/>
      <c r="E98" s="2204"/>
      <c r="F98" s="2383"/>
      <c r="G98" s="2427"/>
      <c r="H98" s="1500"/>
      <c r="I98" s="651" t="s">
        <v>1148</v>
      </c>
      <c r="J98" s="571"/>
      <c r="K98" s="1500"/>
      <c r="L98" s="214"/>
      <c r="M98" s="341"/>
      <c r="N98" s="334"/>
      <c r="O98" s="1624"/>
      <c r="P98" s="1624"/>
      <c r="AH98" s="1631">
        <v>0</v>
      </c>
    </row>
    <row s="1635" customFormat="1" customHeight="1" ht="0.75">
      <c r="A99" s="1780"/>
      <c r="B99" s="1780"/>
      <c r="C99" s="369" t="s">
        <v>1158</v>
      </c>
      <c r="D99" s="2462"/>
      <c r="E99" s="2204"/>
      <c r="F99" s="2383"/>
      <c r="G99" s="400"/>
      <c r="H99" s="1500"/>
      <c r="I99" s="651"/>
      <c r="J99" s="571"/>
      <c r="K99" s="1500"/>
      <c r="L99" s="214"/>
      <c r="M99" s="341"/>
      <c r="N99" s="334"/>
      <c r="O99" s="1624"/>
      <c r="P99" s="1624"/>
      <c r="AH99" s="1631">
        <v>0</v>
      </c>
    </row>
    <row s="1635" customFormat="1" customHeight="1" ht="45" hidden="1">
      <c r="A100" s="1780" t="s">
        <v>180</v>
      </c>
      <c r="B100" s="1780" t="s">
        <v>181</v>
      </c>
      <c r="C100" s="369"/>
      <c r="D100" s="2462"/>
      <c r="E100" s="2204"/>
      <c r="F100" s="2383" t="str">
        <f>INDEX(PT_DIFFERENTIATION_VTAR,MATCH(A100,PT_DIFFERENTIATION_VTAR_ID,0))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0" s="2427" t="str">
        <f>INDEX(PT_DIFFERENTIATION_NTAR,MATCH(B100,PT_DIFFERENTIATION_NTAR_ID,0))</f>
        <v/>
      </c>
      <c r="H100" s="1862"/>
      <c r="I100" s="1739"/>
      <c r="J100" s="1773"/>
      <c r="K100" s="1778"/>
      <c r="L100" s="1862" t="s">
        <v>311</v>
      </c>
      <c r="M100" s="341"/>
      <c r="N100" s="334"/>
      <c r="O100" s="1624"/>
      <c r="P100" s="1624"/>
      <c r="AH100" s="1631">
        <v>0</v>
      </c>
    </row>
    <row s="1635" customFormat="1" customHeight="1" ht="18.75" hidden="1">
      <c r="A101" s="1780"/>
      <c r="B101" s="1780"/>
      <c r="C101" s="369" t="s">
        <v>1149</v>
      </c>
      <c r="D101" s="2462"/>
      <c r="E101" s="2204"/>
      <c r="F101" s="2383"/>
      <c r="G101" s="2427"/>
      <c r="H101" s="1500"/>
      <c r="I101" s="651" t="s">
        <v>1148</v>
      </c>
      <c r="J101" s="571"/>
      <c r="K101" s="1500"/>
      <c r="L101" s="214"/>
      <c r="M101" s="341"/>
      <c r="N101" s="334"/>
      <c r="O101" s="1624"/>
      <c r="P101" s="1624"/>
      <c r="AH101" s="1631">
        <v>0</v>
      </c>
    </row>
    <row s="1635" customFormat="1" customHeight="1" ht="0.75" hidden="1">
      <c r="A102" s="1780"/>
      <c r="B102" s="1780"/>
      <c r="C102" s="369" t="s">
        <v>1158</v>
      </c>
      <c r="D102" s="2462"/>
      <c r="E102" s="2204"/>
      <c r="F102" s="2383"/>
      <c r="G102" s="400"/>
      <c r="H102" s="1500"/>
      <c r="I102" s="651"/>
      <c r="J102" s="571"/>
      <c r="K102" s="1500"/>
      <c r="L102" s="214"/>
      <c r="M102" s="341"/>
      <c r="N102" s="334"/>
      <c r="O102" s="1624"/>
      <c r="P102" s="1624"/>
      <c r="AH102" s="1631">
        <v>0</v>
      </c>
    </row>
    <row s="1635" customFormat="1" customHeight="1" ht="18.75" hidden="1">
      <c r="A103" s="1780" t="s">
        <v>186</v>
      </c>
      <c r="B103" s="1780" t="s">
        <v>187</v>
      </c>
      <c r="C103" s="369"/>
      <c r="D103" s="2462"/>
      <c r="E103" s="2204"/>
      <c r="F103" s="2383" t="str">
        <f>INDEX(PT_DIFFERENTIATION_VTAR,MATCH(A103,PT_DIFFERENTIATION_VTAR_ID,0))</f>
        <v>Тарифы на услуги по передаче тепловой энергии</v>
      </c>
      <c r="G103" s="2427" t="str">
        <f>INDEX(PT_DIFFERENTIATION_NTAR,MATCH(B103,PT_DIFFERENTIATION_NTAR_ID,0))</f>
        <v/>
      </c>
      <c r="H103" s="1862"/>
      <c r="I103" s="1739"/>
      <c r="J103" s="1773"/>
      <c r="K103" s="1778"/>
      <c r="L103" s="1862" t="s">
        <v>311</v>
      </c>
      <c r="M103" s="341"/>
      <c r="N103" s="334"/>
      <c r="O103" s="1624"/>
      <c r="P103" s="1624"/>
      <c r="AH103" s="1631">
        <v>0</v>
      </c>
    </row>
    <row s="1635" customFormat="1" customHeight="1" ht="18.75" hidden="1">
      <c r="A104" s="1780"/>
      <c r="B104" s="1780"/>
      <c r="C104" s="369" t="s">
        <v>1149</v>
      </c>
      <c r="D104" s="2462"/>
      <c r="E104" s="2204"/>
      <c r="F104" s="2383"/>
      <c r="G104" s="2427"/>
      <c r="H104" s="1500"/>
      <c r="I104" s="651" t="s">
        <v>1148</v>
      </c>
      <c r="J104" s="571"/>
      <c r="K104" s="1500"/>
      <c r="L104" s="214"/>
      <c r="M104" s="341"/>
      <c r="N104" s="334"/>
      <c r="O104" s="1624"/>
      <c r="P104" s="1624"/>
      <c r="AH104" s="1631">
        <v>0</v>
      </c>
    </row>
    <row s="1635" customFormat="1" customHeight="1" ht="0.75" hidden="1">
      <c r="A105" s="1780"/>
      <c r="B105" s="1780"/>
      <c r="C105" s="369" t="s">
        <v>1158</v>
      </c>
      <c r="D105" s="2462"/>
      <c r="E105" s="2204"/>
      <c r="F105" s="2383"/>
      <c r="G105" s="400"/>
      <c r="H105" s="1500"/>
      <c r="I105" s="651"/>
      <c r="J105" s="571"/>
      <c r="K105" s="1500"/>
      <c r="L105" s="214"/>
      <c r="M105" s="341"/>
      <c r="N105" s="334"/>
      <c r="O105" s="1624"/>
      <c r="P105" s="1624"/>
      <c r="AH105" s="1631">
        <v>0</v>
      </c>
    </row>
    <row s="1635" customFormat="1" customHeight="1" ht="18.75" hidden="1">
      <c r="A106" s="1780" t="s">
        <v>192</v>
      </c>
      <c r="B106" s="1780" t="s">
        <v>193</v>
      </c>
      <c r="C106" s="369"/>
      <c r="D106" s="2462"/>
      <c r="E106" s="2204"/>
      <c r="F106" s="2383" t="str">
        <f>INDEX(PT_DIFFERENTIATION_VTAR,MATCH(A106,PT_DIFFERENTIATION_VTAR_ID,0))</f>
        <v>Тарифы на услуги по передаче теплоносителя</v>
      </c>
      <c r="G106" s="2427" t="str">
        <f>INDEX(PT_DIFFERENTIATION_NTAR,MATCH(B106,PT_DIFFERENTIATION_NTAR_ID,0))</f>
        <v/>
      </c>
      <c r="H106" s="1862"/>
      <c r="I106" s="1739"/>
      <c r="J106" s="1773"/>
      <c r="K106" s="1778"/>
      <c r="L106" s="1862" t="s">
        <v>311</v>
      </c>
      <c r="M106" s="341"/>
      <c r="N106" s="334"/>
      <c r="O106" s="1624"/>
      <c r="P106" s="1624"/>
      <c r="AH106" s="1631">
        <v>0</v>
      </c>
    </row>
    <row s="1635" customFormat="1" customHeight="1" ht="18.75" hidden="1">
      <c r="A107" s="1780"/>
      <c r="B107" s="1780"/>
      <c r="C107" s="369" t="s">
        <v>1149</v>
      </c>
      <c r="D107" s="2462"/>
      <c r="E107" s="2204"/>
      <c r="F107" s="2383"/>
      <c r="G107" s="2427"/>
      <c r="H107" s="1500"/>
      <c r="I107" s="651" t="s">
        <v>1148</v>
      </c>
      <c r="J107" s="571"/>
      <c r="K107" s="1500"/>
      <c r="L107" s="214"/>
      <c r="M107" s="341"/>
      <c r="N107" s="334"/>
      <c r="O107" s="1624"/>
      <c r="P107" s="1624"/>
      <c r="AH107" s="1631">
        <v>0</v>
      </c>
    </row>
    <row s="1635" customFormat="1" customHeight="1" ht="0.75" hidden="1">
      <c r="A108" s="1780"/>
      <c r="B108" s="1780"/>
      <c r="C108" s="369" t="s">
        <v>1158</v>
      </c>
      <c r="D108" s="2462"/>
      <c r="E108" s="2204"/>
      <c r="F108" s="2383"/>
      <c r="G108" s="400"/>
      <c r="H108" s="1500"/>
      <c r="I108" s="651"/>
      <c r="J108" s="571"/>
      <c r="K108" s="1500"/>
      <c r="L108" s="214"/>
      <c r="M108" s="341"/>
      <c r="N108" s="334"/>
      <c r="O108" s="1624"/>
      <c r="P108" s="1624"/>
      <c r="AH108" s="1631">
        <v>0</v>
      </c>
    </row>
    <row s="1635" customFormat="1" customHeight="1" ht="18.75" hidden="1">
      <c r="A109" s="1780" t="s">
        <v>198</v>
      </c>
      <c r="B109" s="1780" t="s">
        <v>199</v>
      </c>
      <c r="C109" s="369"/>
      <c r="D109" s="2462"/>
      <c r="E109" s="2204"/>
      <c r="F109" s="2383" t="str">
        <f>INDEX(PT_DIFFERENTIATION_VTAR,MATCH(A109,PT_DIFFERENTIATION_VTAR_ID,0))</f>
        <v>Плата за услуги по поддержанию резервной тепловой мощности при отсутствии потребления тепловой энергии</v>
      </c>
      <c r="G109" s="2427" t="str">
        <f>INDEX(PT_DIFFERENTIATION_NTAR,MATCH(B109,PT_DIFFERENTIATION_NTAR_ID,0))</f>
        <v/>
      </c>
      <c r="H109" s="1862"/>
      <c r="I109" s="1739">
        <v>46388</v>
      </c>
      <c r="J109" s="1773">
        <v>46752</v>
      </c>
      <c r="K109" s="1778">
        <v>0</v>
      </c>
      <c r="L109" s="1862" t="s">
        <v>311</v>
      </c>
      <c r="M109" s="341"/>
      <c r="N109" s="334"/>
      <c r="O109" s="1624"/>
      <c r="P109" s="1624"/>
      <c r="AH109" s="1631">
        <v>0</v>
      </c>
    </row>
    <row s="1635" customFormat="1" customHeight="1" ht="23.333333333333332" hidden="1">
      <c r="A110" s="1823"/>
      <c r="B110" s="1823"/>
      <c r="C110" s="1687"/>
      <c r="D110" s="344"/>
      <c r="E110" s="1031"/>
      <c r="F110" s="1031"/>
      <c r="G110" s="1031"/>
      <c r="H110" s="2577" t="s">
        <v>450</v>
      </c>
      <c r="I110" s="1739">
        <v>46753</v>
      </c>
      <c r="J110" s="1773">
        <v>47118</v>
      </c>
      <c r="K110" s="1778">
        <v>0</v>
      </c>
      <c r="L110" s="2271" t="s">
        <v>311</v>
      </c>
      <c r="M110" s="2318"/>
      <c r="N110" s="618"/>
      <c r="O110" s="1624"/>
      <c r="P110" s="1624"/>
      <c r="Q110" s="1635"/>
      <c r="R110" s="1635"/>
      <c r="S110" s="1635"/>
      <c r="T110" s="1635"/>
      <c r="U110" s="1635"/>
      <c r="V110" s="1635"/>
      <c r="W110" s="1635"/>
      <c r="X110" s="1635"/>
      <c r="Y110" s="1635"/>
      <c r="Z110" s="1635"/>
      <c r="AA110" s="1635"/>
      <c r="AB110" s="1635"/>
      <c r="AC110" s="1635"/>
      <c r="AD110" s="1635"/>
      <c r="AE110" s="1635"/>
      <c r="AF110" s="1635"/>
      <c r="AG110" s="1635"/>
      <c r="AH110" s="1635">
        <v>0</v>
      </c>
    </row>
    <row s="1635" customFormat="1" customHeight="1" ht="18.75" hidden="1">
      <c r="A111" s="1780"/>
      <c r="B111" s="1780"/>
      <c r="C111" s="369" t="s">
        <v>1149</v>
      </c>
      <c r="D111" s="2462"/>
      <c r="E111" s="2204"/>
      <c r="F111" s="2383"/>
      <c r="G111" s="2427"/>
      <c r="H111" s="1500"/>
      <c r="I111" s="651" t="s">
        <v>1148</v>
      </c>
      <c r="J111" s="571"/>
      <c r="K111" s="1500"/>
      <c r="L111" s="214"/>
      <c r="M111" s="341"/>
      <c r="N111" s="334"/>
      <c r="O111" s="1624"/>
      <c r="P111" s="1624"/>
      <c r="AH111" s="1631">
        <v>0</v>
      </c>
    </row>
    <row s="1635" customFormat="1" customHeight="1" ht="0.75" hidden="1">
      <c r="A112" s="1780"/>
      <c r="B112" s="1780"/>
      <c r="C112" s="369" t="s">
        <v>1158</v>
      </c>
      <c r="D112" s="2462"/>
      <c r="E112" s="2204"/>
      <c r="F112" s="2383"/>
      <c r="G112" s="400"/>
      <c r="H112" s="1500"/>
      <c r="I112" s="651"/>
      <c r="J112" s="571"/>
      <c r="K112" s="1500"/>
      <c r="L112" s="214"/>
      <c r="M112" s="341"/>
      <c r="N112" s="334"/>
      <c r="O112" s="1624"/>
      <c r="P112" s="1624"/>
      <c r="AH112" s="1631">
        <v>0</v>
      </c>
    </row>
    <row s="1635" customFormat="1" customHeight="1" ht="18.75" hidden="1">
      <c r="A113" s="1780" t="s">
        <v>204</v>
      </c>
      <c r="B113" s="1780" t="s">
        <v>205</v>
      </c>
      <c r="C113" s="369"/>
      <c r="D113" s="2462"/>
      <c r="E113" s="2204"/>
      <c r="F113" s="2383" t="str">
        <f>INDEX(PT_DIFFERENTIATION_VTAR,MATCH(A113,PT_DIFFERENTIATION_VTAR_ID,0))</f>
        <v>Плата за подключение (технологическое присоединение) к системе теплоснабжения</v>
      </c>
      <c r="G113" s="2427" t="str">
        <f>INDEX(PT_DIFFERENTIATION_NTAR,MATCH(B113,PT_DIFFERENTIATION_NTAR_ID,0))</f>
        <v/>
      </c>
      <c r="H113" s="1862"/>
      <c r="I113" s="1739"/>
      <c r="J113" s="1773"/>
      <c r="K113" s="1778"/>
      <c r="L113" s="1862" t="s">
        <v>311</v>
      </c>
      <c r="M113" s="341"/>
      <c r="N113" s="334"/>
      <c r="O113" s="1624"/>
      <c r="P113" s="1624"/>
      <c r="AH113" s="1631">
        <v>0</v>
      </c>
    </row>
    <row s="1635" customFormat="1" customHeight="1" ht="18.75" hidden="1">
      <c r="A114" s="1780"/>
      <c r="B114" s="1780"/>
      <c r="C114" s="369" t="s">
        <v>1149</v>
      </c>
      <c r="D114" s="2462"/>
      <c r="E114" s="2204"/>
      <c r="F114" s="2383"/>
      <c r="G114" s="2427"/>
      <c r="H114" s="1500"/>
      <c r="I114" s="651" t="s">
        <v>1148</v>
      </c>
      <c r="J114" s="571"/>
      <c r="K114" s="1500"/>
      <c r="L114" s="214"/>
      <c r="M114" s="341"/>
      <c r="N114" s="334"/>
      <c r="O114" s="1624"/>
      <c r="P114" s="1624"/>
      <c r="AH114" s="1631">
        <v>0</v>
      </c>
    </row>
    <row s="1635" customFormat="1" customHeight="1" ht="0.75" hidden="1">
      <c r="A115" s="1780"/>
      <c r="B115" s="1780"/>
      <c r="C115" s="369" t="s">
        <v>1158</v>
      </c>
      <c r="D115" s="2462"/>
      <c r="E115" s="2204"/>
      <c r="F115" s="2383"/>
      <c r="G115" s="400"/>
      <c r="H115" s="1500"/>
      <c r="I115" s="651"/>
      <c r="J115" s="571"/>
      <c r="K115" s="1500"/>
      <c r="L115" s="214"/>
      <c r="M115" s="341"/>
      <c r="N115" s="334"/>
      <c r="O115" s="1624"/>
      <c r="P115" s="1624"/>
      <c r="AH115" s="1631">
        <v>0</v>
      </c>
    </row>
    <row s="1635" customFormat="1" customHeight="1" ht="18.75" hidden="1">
      <c r="A116" s="1780" t="s">
        <v>210</v>
      </c>
      <c r="B116" s="1780" t="s">
        <v>211</v>
      </c>
      <c r="C116" s="369"/>
      <c r="D116" s="2462"/>
      <c r="E116" s="2204"/>
      <c r="F116" s="2383" t="str">
        <f>INDEX(PT_DIFFERENTIATION_VTAR,MATCH(A116,PT_DIFFERENTIATION_VTAR_ID,0))</f>
        <v>Плата за подключение (технологическое присоединение) к системе теплоснабжения (индивидуальная)</v>
      </c>
      <c r="G116" s="2427" t="str">
        <f>INDEX(PT_DIFFERENTIATION_NTAR,MATCH(B116,PT_DIFFERENTIATION_NTAR_ID,0))</f>
        <v/>
      </c>
      <c r="H116" s="1989"/>
      <c r="I116" s="1739"/>
      <c r="J116" s="1773"/>
      <c r="K116" s="1778"/>
      <c r="L116" s="1989" t="s">
        <v>311</v>
      </c>
      <c r="M116" s="341"/>
      <c r="N116" s="334"/>
      <c r="O116" s="1624"/>
      <c r="P116" s="1624"/>
      <c r="AH116" s="1631">
        <v>0</v>
      </c>
    </row>
    <row s="1635" customFormat="1" customHeight="1" ht="18.75" hidden="1">
      <c r="A117" s="1780"/>
      <c r="B117" s="1780"/>
      <c r="C117" s="369" t="s">
        <v>1149</v>
      </c>
      <c r="D117" s="2462"/>
      <c r="E117" s="2204"/>
      <c r="F117" s="2383"/>
      <c r="G117" s="2427"/>
      <c r="H117" s="1500"/>
      <c r="I117" s="651" t="s">
        <v>1148</v>
      </c>
      <c r="J117" s="571"/>
      <c r="K117" s="1500"/>
      <c r="L117" s="214"/>
      <c r="M117" s="341"/>
      <c r="N117" s="334"/>
      <c r="O117" s="1624"/>
      <c r="P117" s="1624"/>
      <c r="AH117" s="1631">
        <v>0</v>
      </c>
    </row>
    <row s="1635" customFormat="1" customHeight="1" ht="0.75" hidden="1">
      <c r="A118" s="1780"/>
      <c r="B118" s="1780"/>
      <c r="C118" s="369" t="s">
        <v>1158</v>
      </c>
      <c r="D118" s="2462"/>
      <c r="E118" s="2204"/>
      <c r="F118" s="2383"/>
      <c r="G118" s="400"/>
      <c r="H118" s="1500"/>
      <c r="I118" s="651"/>
      <c r="J118" s="571"/>
      <c r="K118" s="1500"/>
      <c r="L118" s="214"/>
      <c r="M118" s="341"/>
      <c r="N118" s="334"/>
      <c r="O118" s="1624"/>
      <c r="P118" s="1624"/>
      <c r="AH118" s="1631">
        <v>0</v>
      </c>
    </row>
    <row s="1635" customFormat="1" customHeight="1" ht="18.75" hidden="1">
      <c r="A119" s="1780" t="s">
        <v>230</v>
      </c>
      <c r="B119" s="1780" t="s">
        <v>231</v>
      </c>
      <c r="C119" s="369"/>
      <c r="D119" s="2462"/>
      <c r="E119" s="2204"/>
      <c r="F119" s="2383" t="str">
        <f>INDEX(PT_DIFFERENTIATION_VTAR,MATCH(A119,PT_DIFFERENTIATION_VTAR_ID,0))</f>
        <v>Тариф на питьевую воду (питьевое водоснабжение)</v>
      </c>
      <c r="G119" s="2427" t="str">
        <f>INDEX(PT_DIFFERENTIATION_NTAR,MATCH(B119,PT_DIFFERENTIATION_NTAR_ID,0))</f>
        <v/>
      </c>
      <c r="H119" s="1862"/>
      <c r="I119" s="1739"/>
      <c r="J119" s="1773"/>
      <c r="K119" s="1778"/>
      <c r="L119" s="1862" t="s">
        <v>311</v>
      </c>
      <c r="M119" s="341"/>
      <c r="N119" s="334"/>
      <c r="O119" s="1624"/>
      <c r="P119" s="1624"/>
      <c r="AH119" s="1631">
        <v>0</v>
      </c>
    </row>
    <row s="1635" customFormat="1" customHeight="1" ht="18.75" hidden="1">
      <c r="A120" s="1780"/>
      <c r="B120" s="1780"/>
      <c r="C120" s="369" t="s">
        <v>1149</v>
      </c>
      <c r="D120" s="2462"/>
      <c r="E120" s="2204"/>
      <c r="F120" s="2383"/>
      <c r="G120" s="2427"/>
      <c r="H120" s="1500"/>
      <c r="I120" s="651" t="s">
        <v>1148</v>
      </c>
      <c r="J120" s="571"/>
      <c r="K120" s="1500"/>
      <c r="L120" s="214"/>
      <c r="M120" s="341"/>
      <c r="N120" s="334"/>
      <c r="O120" s="1624"/>
      <c r="P120" s="1624"/>
      <c r="AH120" s="1631">
        <v>0</v>
      </c>
    </row>
    <row s="1635" customFormat="1" customHeight="1" ht="0.75" hidden="1">
      <c r="A121" s="1780"/>
      <c r="B121" s="1780"/>
      <c r="C121" s="369" t="s">
        <v>1158</v>
      </c>
      <c r="D121" s="2462"/>
      <c r="E121" s="2204"/>
      <c r="F121" s="2383"/>
      <c r="G121" s="400"/>
      <c r="H121" s="1500"/>
      <c r="I121" s="651"/>
      <c r="J121" s="571"/>
      <c r="K121" s="1500"/>
      <c r="L121" s="214"/>
      <c r="M121" s="341"/>
      <c r="N121" s="334"/>
      <c r="O121" s="1624"/>
      <c r="P121" s="1624"/>
      <c r="AH121" s="1631">
        <v>0</v>
      </c>
    </row>
    <row s="1635" customFormat="1" customHeight="1" ht="18.75" hidden="1">
      <c r="A122" s="1780" t="s">
        <v>235</v>
      </c>
      <c r="B122" s="1780" t="s">
        <v>236</v>
      </c>
      <c r="C122" s="369"/>
      <c r="D122" s="2462"/>
      <c r="E122" s="2204"/>
      <c r="F122" s="2383" t="str">
        <f>INDEX(PT_DIFFERENTIATION_VTAR,MATCH(A122,PT_DIFFERENTIATION_VTAR_ID,0))</f>
        <v>Тариф на техническую воду</v>
      </c>
      <c r="G122" s="2427" t="str">
        <f>INDEX(PT_DIFFERENTIATION_NTAR,MATCH(B122,PT_DIFFERENTIATION_NTAR_ID,0))</f>
        <v/>
      </c>
      <c r="H122" s="1862"/>
      <c r="I122" s="1739"/>
      <c r="J122" s="1773"/>
      <c r="K122" s="1778"/>
      <c r="L122" s="1862" t="s">
        <v>311</v>
      </c>
      <c r="M122" s="341"/>
      <c r="N122" s="334"/>
      <c r="O122" s="1624"/>
      <c r="P122" s="1624"/>
      <c r="AH122" s="1631">
        <v>0</v>
      </c>
    </row>
    <row s="1635" customFormat="1" customHeight="1" ht="18.75" hidden="1">
      <c r="A123" s="1780"/>
      <c r="B123" s="1780"/>
      <c r="C123" s="369" t="s">
        <v>1149</v>
      </c>
      <c r="D123" s="2462"/>
      <c r="E123" s="2204"/>
      <c r="F123" s="2383"/>
      <c r="G123" s="2427"/>
      <c r="H123" s="1500"/>
      <c r="I123" s="651" t="s">
        <v>1148</v>
      </c>
      <c r="J123" s="571"/>
      <c r="K123" s="1500"/>
      <c r="L123" s="214"/>
      <c r="M123" s="341"/>
      <c r="N123" s="334"/>
      <c r="O123" s="1624"/>
      <c r="P123" s="1624"/>
      <c r="AH123" s="1631">
        <v>0</v>
      </c>
    </row>
    <row s="1635" customFormat="1" customHeight="1" ht="0.75" hidden="1">
      <c r="A124" s="1780"/>
      <c r="B124" s="1780"/>
      <c r="C124" s="369" t="s">
        <v>1158</v>
      </c>
      <c r="D124" s="2462"/>
      <c r="E124" s="2204"/>
      <c r="F124" s="2383"/>
      <c r="G124" s="400"/>
      <c r="H124" s="1500"/>
      <c r="I124" s="651"/>
      <c r="J124" s="571"/>
      <c r="K124" s="1500"/>
      <c r="L124" s="214"/>
      <c r="M124" s="341"/>
      <c r="N124" s="334"/>
      <c r="O124" s="1624"/>
      <c r="P124" s="1624"/>
      <c r="AH124" s="1631">
        <v>0</v>
      </c>
    </row>
    <row s="1635" customFormat="1" customHeight="1" ht="18.75" hidden="1">
      <c r="A125" s="1780" t="s">
        <v>240</v>
      </c>
      <c r="B125" s="1780" t="s">
        <v>241</v>
      </c>
      <c r="C125" s="369"/>
      <c r="D125" s="2462"/>
      <c r="E125" s="2204"/>
      <c r="F125" s="2383" t="str">
        <f>INDEX(PT_DIFFERENTIATION_VTAR,MATCH(A125,PT_DIFFERENTIATION_VTAR_ID,0))</f>
        <v>Тариф на транспортировку воды</v>
      </c>
      <c r="G125" s="2427" t="str">
        <f>INDEX(PT_DIFFERENTIATION_NTAR,MATCH(B125,PT_DIFFERENTIATION_NTAR_ID,0))</f>
        <v/>
      </c>
      <c r="H125" s="1862"/>
      <c r="I125" s="1739"/>
      <c r="J125" s="1773"/>
      <c r="K125" s="1778"/>
      <c r="L125" s="1862" t="s">
        <v>311</v>
      </c>
      <c r="M125" s="341"/>
      <c r="N125" s="334"/>
      <c r="O125" s="1624"/>
      <c r="P125" s="1624"/>
      <c r="AH125" s="1631">
        <v>0</v>
      </c>
    </row>
    <row s="1635" customFormat="1" customHeight="1" ht="18.75" hidden="1">
      <c r="A126" s="1780"/>
      <c r="B126" s="1780"/>
      <c r="C126" s="369" t="s">
        <v>1149</v>
      </c>
      <c r="D126" s="2462"/>
      <c r="E126" s="2204"/>
      <c r="F126" s="2383"/>
      <c r="G126" s="2427"/>
      <c r="H126" s="1500"/>
      <c r="I126" s="651" t="s">
        <v>1148</v>
      </c>
      <c r="J126" s="571"/>
      <c r="K126" s="1500"/>
      <c r="L126" s="214"/>
      <c r="M126" s="341"/>
      <c r="N126" s="334"/>
      <c r="O126" s="1624"/>
      <c r="P126" s="1624"/>
      <c r="AH126" s="1631">
        <v>0</v>
      </c>
    </row>
    <row s="1635" customFormat="1" customHeight="1" ht="0.75" hidden="1">
      <c r="A127" s="1780"/>
      <c r="B127" s="1780"/>
      <c r="C127" s="369" t="s">
        <v>1158</v>
      </c>
      <c r="D127" s="2462"/>
      <c r="E127" s="2204"/>
      <c r="F127" s="2383"/>
      <c r="G127" s="400"/>
      <c r="H127" s="1500"/>
      <c r="I127" s="651"/>
      <c r="J127" s="571"/>
      <c r="K127" s="1500"/>
      <c r="L127" s="214"/>
      <c r="M127" s="341"/>
      <c r="N127" s="334"/>
      <c r="O127" s="1624"/>
      <c r="P127" s="1624"/>
      <c r="AH127" s="1631">
        <v>0</v>
      </c>
    </row>
    <row s="1635" customFormat="1" customHeight="1" ht="18.75" hidden="1">
      <c r="A128" s="1780" t="s">
        <v>245</v>
      </c>
      <c r="B128" s="1780" t="s">
        <v>246</v>
      </c>
      <c r="C128" s="369"/>
      <c r="D128" s="2462"/>
      <c r="E128" s="2204"/>
      <c r="F128" s="2383" t="str">
        <f>INDEX(PT_DIFFERENTIATION_VTAR,MATCH(A128,PT_DIFFERENTIATION_VTAR_ID,0))</f>
        <v>Тариф на подвоз воды</v>
      </c>
      <c r="G128" s="2427" t="str">
        <f>INDEX(PT_DIFFERENTIATION_NTAR,MATCH(B128,PT_DIFFERENTIATION_NTAR_ID,0))</f>
        <v/>
      </c>
      <c r="H128" s="1862"/>
      <c r="I128" s="1739"/>
      <c r="J128" s="1773"/>
      <c r="K128" s="1778"/>
      <c r="L128" s="1862" t="s">
        <v>311</v>
      </c>
      <c r="M128" s="341"/>
      <c r="N128" s="334"/>
      <c r="O128" s="1624"/>
      <c r="P128" s="1624"/>
      <c r="AH128" s="1631">
        <v>0</v>
      </c>
    </row>
    <row s="1635" customFormat="1" customHeight="1" ht="18.75" hidden="1">
      <c r="A129" s="1780"/>
      <c r="B129" s="1780"/>
      <c r="C129" s="369" t="s">
        <v>1149</v>
      </c>
      <c r="D129" s="2462"/>
      <c r="E129" s="2204"/>
      <c r="F129" s="2383"/>
      <c r="G129" s="2427"/>
      <c r="H129" s="1500"/>
      <c r="I129" s="651" t="s">
        <v>1148</v>
      </c>
      <c r="J129" s="571"/>
      <c r="K129" s="1500"/>
      <c r="L129" s="214"/>
      <c r="M129" s="341"/>
      <c r="N129" s="334"/>
      <c r="O129" s="1624"/>
      <c r="P129" s="1624"/>
      <c r="AH129" s="1631">
        <v>0</v>
      </c>
    </row>
    <row s="1635" customFormat="1" customHeight="1" ht="0.75" hidden="1">
      <c r="A130" s="1780"/>
      <c r="B130" s="1780"/>
      <c r="C130" s="369" t="s">
        <v>1158</v>
      </c>
      <c r="D130" s="2462"/>
      <c r="E130" s="2204"/>
      <c r="F130" s="2383"/>
      <c r="G130" s="400"/>
      <c r="H130" s="1500"/>
      <c r="I130" s="651"/>
      <c r="J130" s="571"/>
      <c r="K130" s="1500"/>
      <c r="L130" s="214"/>
      <c r="M130" s="341"/>
      <c r="N130" s="334"/>
      <c r="O130" s="1624"/>
      <c r="P130" s="1624"/>
      <c r="AH130" s="1631">
        <v>0</v>
      </c>
    </row>
    <row s="1635" customFormat="1" customHeight="1" ht="18.75" hidden="1">
      <c r="A131" s="1780" t="s">
        <v>250</v>
      </c>
      <c r="B131" s="1780" t="s">
        <v>251</v>
      </c>
      <c r="C131" s="369"/>
      <c r="D131" s="2462"/>
      <c r="E131" s="2204"/>
      <c r="F131" s="2383" t="str">
        <f>INDEX(PT_DIFFERENTIATION_VTAR,MATCH(A131,PT_DIFFERENTIATION_VTAR_ID,0))</f>
        <v>Тариф на подключение (технологическое присоединение) к централизованной системе холодного водоснабжения</v>
      </c>
      <c r="G131" s="2427" t="str">
        <f>INDEX(PT_DIFFERENTIATION_NTAR,MATCH(B131,PT_DIFFERENTIATION_NTAR_ID,0))</f>
        <v/>
      </c>
      <c r="H131" s="1862"/>
      <c r="I131" s="1739"/>
      <c r="J131" s="1773"/>
      <c r="K131" s="1778"/>
      <c r="L131" s="1862" t="s">
        <v>311</v>
      </c>
      <c r="M131" s="341"/>
      <c r="N131" s="334"/>
      <c r="O131" s="1624"/>
      <c r="P131" s="1624"/>
      <c r="AH131" s="1631">
        <v>0</v>
      </c>
    </row>
    <row s="1635" customFormat="1" customHeight="1" ht="18.75" hidden="1">
      <c r="A132" s="1780"/>
      <c r="B132" s="1780"/>
      <c r="C132" s="369" t="s">
        <v>1149</v>
      </c>
      <c r="D132" s="2462"/>
      <c r="E132" s="2204"/>
      <c r="F132" s="2383"/>
      <c r="G132" s="2427"/>
      <c r="H132" s="1500"/>
      <c r="I132" s="651" t="s">
        <v>1148</v>
      </c>
      <c r="J132" s="571"/>
      <c r="K132" s="1500"/>
      <c r="L132" s="214"/>
      <c r="M132" s="341"/>
      <c r="N132" s="334"/>
      <c r="O132" s="1624"/>
      <c r="P132" s="1624"/>
      <c r="AH132" s="1631">
        <v>0</v>
      </c>
    </row>
    <row s="1635" customFormat="1" customHeight="1" ht="0.75" hidden="1">
      <c r="A133" s="1780"/>
      <c r="B133" s="1780"/>
      <c r="C133" s="369" t="s">
        <v>1158</v>
      </c>
      <c r="D133" s="2462"/>
      <c r="E133" s="2204"/>
      <c r="F133" s="2383"/>
      <c r="G133" s="400"/>
      <c r="H133" s="1500"/>
      <c r="I133" s="651"/>
      <c r="J133" s="571"/>
      <c r="K133" s="1500"/>
      <c r="L133" s="214"/>
      <c r="M133" s="341"/>
      <c r="N133" s="334"/>
      <c r="O133" s="1624"/>
      <c r="P133" s="1624"/>
      <c r="AH133" s="1631">
        <v>0</v>
      </c>
    </row>
    <row s="1635" customFormat="1" customHeight="1" ht="18.75" hidden="1">
      <c r="A134" s="1780" t="s">
        <v>255</v>
      </c>
      <c r="B134" s="1780" t="s">
        <v>256</v>
      </c>
      <c r="C134" s="369"/>
      <c r="D134" s="2462"/>
      <c r="E134" s="2204"/>
      <c r="F134" s="2383" t="str">
        <f>INDEX(PT_DIFFERENTIATION_VTAR,MATCH(A134,PT_DIFFERENTIATION_VTAR_ID,0))</f>
        <v>Тариф на горячую воду (горячее водоснабжение)</v>
      </c>
      <c r="G134" s="2427" t="str">
        <f>INDEX(PT_DIFFERENTIATION_NTAR,MATCH(B134,PT_DIFFERENTIATION_NTAR_ID,0))</f>
        <v/>
      </c>
      <c r="H134" s="1862"/>
      <c r="I134" s="1739"/>
      <c r="J134" s="1773"/>
      <c r="K134" s="1778"/>
      <c r="L134" s="1862" t="s">
        <v>311</v>
      </c>
      <c r="M134" s="341"/>
      <c r="N134" s="334"/>
      <c r="O134" s="1624"/>
      <c r="P134" s="1624"/>
      <c r="AH134" s="1631">
        <v>0</v>
      </c>
    </row>
    <row s="1635" customFormat="1" customHeight="1" ht="18.75" hidden="1">
      <c r="A135" s="1780"/>
      <c r="B135" s="1780"/>
      <c r="C135" s="369" t="s">
        <v>1149</v>
      </c>
      <c r="D135" s="2462"/>
      <c r="E135" s="2204"/>
      <c r="F135" s="2383"/>
      <c r="G135" s="2427"/>
      <c r="H135" s="1500"/>
      <c r="I135" s="651" t="s">
        <v>1148</v>
      </c>
      <c r="J135" s="571"/>
      <c r="K135" s="1500"/>
      <c r="L135" s="214"/>
      <c r="M135" s="341"/>
      <c r="N135" s="334"/>
      <c r="O135" s="1624"/>
      <c r="P135" s="1624"/>
      <c r="AH135" s="1631">
        <v>0</v>
      </c>
    </row>
    <row s="1635" customFormat="1" customHeight="1" ht="0.75" hidden="1">
      <c r="A136" s="1780"/>
      <c r="B136" s="1780"/>
      <c r="C136" s="369" t="s">
        <v>1158</v>
      </c>
      <c r="D136" s="2462"/>
      <c r="E136" s="2204"/>
      <c r="F136" s="2383"/>
      <c r="G136" s="400"/>
      <c r="H136" s="1500"/>
      <c r="I136" s="651"/>
      <c r="J136" s="571"/>
      <c r="K136" s="1500"/>
      <c r="L136" s="214"/>
      <c r="M136" s="341"/>
      <c r="N136" s="334"/>
      <c r="O136" s="1624"/>
      <c r="P136" s="1624"/>
      <c r="AH136" s="1631">
        <v>0</v>
      </c>
    </row>
    <row s="1635" customFormat="1" customHeight="1" ht="18.75" hidden="1">
      <c r="A137" s="1780" t="s">
        <v>260</v>
      </c>
      <c r="B137" s="1780" t="s">
        <v>261</v>
      </c>
      <c r="C137" s="369"/>
      <c r="D137" s="2462"/>
      <c r="E137" s="2204"/>
      <c r="F137" s="2383" t="str">
        <f>INDEX(PT_DIFFERENTIATION_VTAR,MATCH(A137,PT_DIFFERENTIATION_VTAR_ID,0))</f>
        <v>Тариф на транспортировку горячей воды</v>
      </c>
      <c r="G137" s="2427" t="str">
        <f>INDEX(PT_DIFFERENTIATION_NTAR,MATCH(B137,PT_DIFFERENTIATION_NTAR_ID,0))</f>
        <v/>
      </c>
      <c r="H137" s="1862"/>
      <c r="I137" s="1739"/>
      <c r="J137" s="1773"/>
      <c r="K137" s="1778"/>
      <c r="L137" s="1862" t="s">
        <v>311</v>
      </c>
      <c r="M137" s="341"/>
      <c r="N137" s="334"/>
      <c r="O137" s="1624"/>
      <c r="P137" s="1624"/>
      <c r="AH137" s="1631">
        <v>0</v>
      </c>
    </row>
    <row s="1635" customFormat="1" customHeight="1" ht="18.75" hidden="1">
      <c r="A138" s="1780"/>
      <c r="B138" s="1780"/>
      <c r="C138" s="369" t="s">
        <v>1149</v>
      </c>
      <c r="D138" s="2462"/>
      <c r="E138" s="2204"/>
      <c r="F138" s="2383"/>
      <c r="G138" s="2427"/>
      <c r="H138" s="1500"/>
      <c r="I138" s="651" t="s">
        <v>1148</v>
      </c>
      <c r="J138" s="571"/>
      <c r="K138" s="1500"/>
      <c r="L138" s="214"/>
      <c r="M138" s="341"/>
      <c r="N138" s="334"/>
      <c r="O138" s="1624"/>
      <c r="P138" s="1624"/>
      <c r="AH138" s="1631">
        <v>0</v>
      </c>
    </row>
    <row s="1635" customFormat="1" customHeight="1" ht="0.75" hidden="1">
      <c r="A139" s="1780"/>
      <c r="B139" s="1780"/>
      <c r="C139" s="369" t="s">
        <v>1158</v>
      </c>
      <c r="D139" s="2462"/>
      <c r="E139" s="2204"/>
      <c r="F139" s="2383"/>
      <c r="G139" s="400"/>
      <c r="H139" s="1500"/>
      <c r="I139" s="651"/>
      <c r="J139" s="571"/>
      <c r="K139" s="1500"/>
      <c r="L139" s="214"/>
      <c r="M139" s="341"/>
      <c r="N139" s="334"/>
      <c r="O139" s="1624"/>
      <c r="P139" s="1624"/>
      <c r="AH139" s="1631">
        <v>0</v>
      </c>
    </row>
    <row s="1635" customFormat="1" customHeight="1" ht="18.75" hidden="1">
      <c r="A140" s="1780" t="s">
        <v>265</v>
      </c>
      <c r="B140" s="1780" t="s">
        <v>266</v>
      </c>
      <c r="C140" s="369"/>
      <c r="D140" s="2462"/>
      <c r="E140" s="2204"/>
      <c r="F140" s="2383" t="str">
        <f>INDEX(PT_DIFFERENTIATION_VTAR,MATCH(A140,PT_DIFFERENTIATION_VTAR_ID,0))</f>
        <v>Тариф на подключение (технологическое присоединение) к централизованной системе горячего водоснабжения</v>
      </c>
      <c r="G140" s="2427" t="str">
        <f>INDEX(PT_DIFFERENTIATION_NTAR,MATCH(B140,PT_DIFFERENTIATION_NTAR_ID,0))</f>
        <v/>
      </c>
      <c r="H140" s="1862"/>
      <c r="I140" s="1739"/>
      <c r="J140" s="1773"/>
      <c r="K140" s="1778"/>
      <c r="L140" s="1862" t="s">
        <v>311</v>
      </c>
      <c r="M140" s="341"/>
      <c r="N140" s="334"/>
      <c r="O140" s="1624"/>
      <c r="P140" s="1624"/>
      <c r="AH140" s="1631">
        <v>0</v>
      </c>
    </row>
    <row s="1635" customFormat="1" customHeight="1" ht="18.75" hidden="1">
      <c r="A141" s="1780"/>
      <c r="B141" s="1780"/>
      <c r="C141" s="369" t="s">
        <v>1149</v>
      </c>
      <c r="D141" s="2462"/>
      <c r="E141" s="2204"/>
      <c r="F141" s="2383"/>
      <c r="G141" s="2427"/>
      <c r="H141" s="1500"/>
      <c r="I141" s="651" t="s">
        <v>1148</v>
      </c>
      <c r="J141" s="571"/>
      <c r="K141" s="1500"/>
      <c r="L141" s="214"/>
      <c r="M141" s="341"/>
      <c r="N141" s="334"/>
      <c r="O141" s="1624"/>
      <c r="P141" s="1624"/>
      <c r="AH141" s="1631">
        <v>0</v>
      </c>
    </row>
    <row s="1635" customFormat="1" customHeight="1" ht="0.75" hidden="1">
      <c r="A142" s="1780"/>
      <c r="B142" s="1780"/>
      <c r="C142" s="369" t="s">
        <v>1158</v>
      </c>
      <c r="D142" s="2462"/>
      <c r="E142" s="2204"/>
      <c r="F142" s="2383"/>
      <c r="G142" s="400"/>
      <c r="H142" s="1500"/>
      <c r="I142" s="651"/>
      <c r="J142" s="571"/>
      <c r="K142" s="1500"/>
      <c r="L142" s="214"/>
      <c r="M142" s="341"/>
      <c r="N142" s="334"/>
      <c r="O142" s="1624"/>
      <c r="P142" s="1624"/>
      <c r="AH142" s="1631">
        <v>0</v>
      </c>
    </row>
    <row s="1635" customFormat="1" customHeight="1" ht="18.75" hidden="1">
      <c r="A143" s="1780" t="s">
        <v>270</v>
      </c>
      <c r="B143" s="1780" t="s">
        <v>271</v>
      </c>
      <c r="C143" s="369"/>
      <c r="D143" s="2462"/>
      <c r="E143" s="2204"/>
      <c r="F143" s="2383" t="str">
        <f>INDEX(PT_DIFFERENTIATION_VTAR,MATCH(A143,PT_DIFFERENTIATION_VTAR_ID,0))</f>
        <v>Тариф на водоотведение</v>
      </c>
      <c r="G143" s="2427" t="str">
        <f>INDEX(PT_DIFFERENTIATION_NTAR,MATCH(B143,PT_DIFFERENTIATION_NTAR_ID,0))</f>
        <v/>
      </c>
      <c r="H143" s="1862"/>
      <c r="I143" s="1739"/>
      <c r="J143" s="1773"/>
      <c r="K143" s="1778"/>
      <c r="L143" s="1862" t="s">
        <v>311</v>
      </c>
      <c r="M143" s="341"/>
      <c r="N143" s="334"/>
      <c r="O143" s="1624"/>
      <c r="P143" s="1624"/>
      <c r="AH143" s="1631">
        <v>0</v>
      </c>
    </row>
    <row s="1635" customFormat="1" customHeight="1" ht="18.75" hidden="1">
      <c r="A144" s="1780"/>
      <c r="B144" s="1780"/>
      <c r="C144" s="369" t="s">
        <v>1149</v>
      </c>
      <c r="D144" s="2462"/>
      <c r="E144" s="2204"/>
      <c r="F144" s="2383"/>
      <c r="G144" s="2427"/>
      <c r="H144" s="1500"/>
      <c r="I144" s="651" t="s">
        <v>1148</v>
      </c>
      <c r="J144" s="571"/>
      <c r="K144" s="1500"/>
      <c r="L144" s="214"/>
      <c r="M144" s="341"/>
      <c r="N144" s="334"/>
      <c r="O144" s="1624"/>
      <c r="P144" s="1624"/>
      <c r="AH144" s="1631">
        <v>0</v>
      </c>
    </row>
    <row s="1635" customFormat="1" customHeight="1" ht="0.75" hidden="1">
      <c r="A145" s="1780"/>
      <c r="B145" s="1780"/>
      <c r="C145" s="369" t="s">
        <v>1158</v>
      </c>
      <c r="D145" s="2462"/>
      <c r="E145" s="2204"/>
      <c r="F145" s="2383"/>
      <c r="G145" s="400"/>
      <c r="H145" s="1500"/>
      <c r="I145" s="651"/>
      <c r="J145" s="571"/>
      <c r="K145" s="1500"/>
      <c r="L145" s="214"/>
      <c r="M145" s="341"/>
      <c r="N145" s="334"/>
      <c r="O145" s="1624"/>
      <c r="P145" s="1624"/>
      <c r="AH145" s="1631">
        <v>0</v>
      </c>
    </row>
    <row s="1635" customFormat="1" customHeight="1" ht="18.75" hidden="1">
      <c r="A146" s="1780" t="s">
        <v>275</v>
      </c>
      <c r="B146" s="1780" t="s">
        <v>276</v>
      </c>
      <c r="C146" s="369"/>
      <c r="D146" s="2462"/>
      <c r="E146" s="2204"/>
      <c r="F146" s="2383" t="str">
        <f>INDEX(PT_DIFFERENTIATION_VTAR,MATCH(A146,PT_DIFFERENTIATION_VTAR_ID,0))</f>
        <v>Тариф на транспортировку сточных вод</v>
      </c>
      <c r="G146" s="2427" t="str">
        <f>INDEX(PT_DIFFERENTIATION_NTAR,MATCH(B146,PT_DIFFERENTIATION_NTAR_ID,0))</f>
        <v/>
      </c>
      <c r="H146" s="1862"/>
      <c r="I146" s="1739"/>
      <c r="J146" s="1773"/>
      <c r="K146" s="1778"/>
      <c r="L146" s="1862" t="s">
        <v>311</v>
      </c>
      <c r="M146" s="341"/>
      <c r="N146" s="334"/>
      <c r="O146" s="1624"/>
      <c r="P146" s="1624"/>
      <c r="AH146" s="1631">
        <v>0</v>
      </c>
    </row>
    <row s="1635" customFormat="1" customHeight="1" ht="18.75" hidden="1">
      <c r="A147" s="1780"/>
      <c r="B147" s="1780"/>
      <c r="C147" s="369" t="s">
        <v>1149</v>
      </c>
      <c r="D147" s="2462"/>
      <c r="E147" s="2204"/>
      <c r="F147" s="2383"/>
      <c r="G147" s="2427"/>
      <c r="H147" s="1500"/>
      <c r="I147" s="651" t="s">
        <v>1148</v>
      </c>
      <c r="J147" s="571"/>
      <c r="K147" s="1500"/>
      <c r="L147" s="214"/>
      <c r="M147" s="341"/>
      <c r="N147" s="334"/>
      <c r="O147" s="1624"/>
      <c r="P147" s="1624"/>
      <c r="AH147" s="1631">
        <v>0</v>
      </c>
    </row>
    <row s="1635" customFormat="1" customHeight="1" ht="0.75" hidden="1">
      <c r="A148" s="1780"/>
      <c r="B148" s="1780"/>
      <c r="C148" s="369" t="s">
        <v>1158</v>
      </c>
      <c r="D148" s="2462"/>
      <c r="E148" s="2204"/>
      <c r="F148" s="2383"/>
      <c r="G148" s="400"/>
      <c r="H148" s="1500"/>
      <c r="I148" s="651"/>
      <c r="J148" s="571"/>
      <c r="K148" s="1500"/>
      <c r="L148" s="214"/>
      <c r="M148" s="341"/>
      <c r="N148" s="334"/>
      <c r="O148" s="1624"/>
      <c r="P148" s="1624"/>
      <c r="AH148" s="1631">
        <v>0</v>
      </c>
    </row>
    <row s="1635" customFormat="1" customHeight="1" ht="18.75" hidden="1">
      <c r="A149" s="1780" t="s">
        <v>280</v>
      </c>
      <c r="B149" s="1780" t="s">
        <v>281</v>
      </c>
      <c r="C149" s="369"/>
      <c r="D149" s="2462"/>
      <c r="E149" s="2204"/>
      <c r="F149" s="2383" t="str">
        <f>INDEX(PT_DIFFERENTIATION_VTAR,MATCH(A149,PT_DIFFERENTIATION_VTAR_ID,0))</f>
        <v>Тариф на подключение (технологическое присоединение) к централизованной системе водоотведения</v>
      </c>
      <c r="G149" s="2427" t="str">
        <f>INDEX(PT_DIFFERENTIATION_NTAR,MATCH(B149,PT_DIFFERENTIATION_NTAR_ID,0))</f>
        <v/>
      </c>
      <c r="H149" s="1862"/>
      <c r="I149" s="1739"/>
      <c r="J149" s="1773"/>
      <c r="K149" s="1778"/>
      <c r="L149" s="1862" t="s">
        <v>311</v>
      </c>
      <c r="M149" s="341"/>
      <c r="N149" s="334"/>
      <c r="O149" s="1624"/>
      <c r="P149" s="1624"/>
      <c r="AH149" s="1631">
        <v>0</v>
      </c>
    </row>
    <row s="1635" customFormat="1" customHeight="1" ht="18.75" hidden="1">
      <c r="A150" s="1780"/>
      <c r="B150" s="1780"/>
      <c r="C150" s="369" t="s">
        <v>1149</v>
      </c>
      <c r="D150" s="2462"/>
      <c r="E150" s="2204"/>
      <c r="F150" s="2383"/>
      <c r="G150" s="2427"/>
      <c r="H150" s="1500"/>
      <c r="I150" s="651" t="s">
        <v>1148</v>
      </c>
      <c r="J150" s="571"/>
      <c r="K150" s="1500"/>
      <c r="L150" s="214"/>
      <c r="M150" s="341"/>
      <c r="N150" s="334"/>
      <c r="O150" s="1624"/>
      <c r="P150" s="1624"/>
      <c r="AH150" s="1631">
        <v>0</v>
      </c>
    </row>
    <row s="1635" customFormat="1" customHeight="1" ht="1.05">
      <c r="A151" s="1780"/>
      <c r="B151" s="1780"/>
      <c r="C151" s="369" t="s">
        <v>1158</v>
      </c>
      <c r="D151" s="2462"/>
      <c r="E151" s="2204"/>
      <c r="F151" s="2383"/>
      <c r="G151" s="400"/>
      <c r="H151" s="1500"/>
      <c r="I151" s="651"/>
      <c r="J151" s="571"/>
      <c r="K151" s="1500"/>
      <c r="L151" s="214"/>
      <c r="M151" s="341"/>
      <c r="N151" s="334"/>
      <c r="O151" s="1624"/>
      <c r="P151" s="1624"/>
      <c r="AH151" s="1631">
        <v>1</v>
      </c>
    </row>
    <row customHeight="1" ht="19.95">
      <c r="A152" s="1780"/>
      <c r="B152" s="1780"/>
      <c r="D152" s="376"/>
      <c r="E152" s="147" t="s">
        <v>92</v>
      </c>
      <c r="F152"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2" s="2460"/>
      <c r="H152" s="2460"/>
      <c r="I152" s="2460"/>
      <c r="J152" s="2460"/>
      <c r="K152" s="2460"/>
      <c r="L152" s="2460"/>
      <c r="M152" s="297"/>
      <c r="N152" s="334"/>
      <c r="AH152" s="374">
        <v>19</v>
      </c>
    </row>
    <row s="1635" customFormat="1" customHeight="1" ht="60.75" hidden="1">
      <c r="A153" s="1780" t="s">
        <v>156</v>
      </c>
      <c r="B153" s="1780" t="s">
        <v>157</v>
      </c>
      <c r="C153" s="369"/>
      <c r="D153" s="2462"/>
      <c r="E153" s="2204"/>
      <c r="F153" s="2383" t="str">
        <f>INDEX(PT_DIFFERENTIATION_VTAR,MATCH(A153,PT_DIFFERENTIATION_VTAR_ID,0))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3" s="2427" t="str">
        <f>INDEX(PT_DIFFERENTIATION_NTAR,MATCH(B153,PT_DIFFERENTIATION_NTAR_ID,0))</f>
        <v/>
      </c>
      <c r="H153" s="1862"/>
      <c r="I153" s="1739"/>
      <c r="J153" s="1773"/>
      <c r="K153" s="1778"/>
      <c r="L153" s="1862" t="s">
        <v>311</v>
      </c>
      <c r="M153"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3" s="334"/>
      <c r="O153" s="1624"/>
      <c r="P153" s="1624"/>
      <c r="AH153" s="1631">
        <v>0</v>
      </c>
    </row>
    <row s="1635" customFormat="1" customHeight="1" ht="18.75" hidden="1">
      <c r="A154" s="1780"/>
      <c r="B154" s="1780"/>
      <c r="C154" s="369" t="s">
        <v>1149</v>
      </c>
      <c r="D154" s="2462"/>
      <c r="E154" s="2204"/>
      <c r="F154" s="2383"/>
      <c r="G154" s="2427"/>
      <c r="H154" s="1500"/>
      <c r="I154" s="651" t="s">
        <v>1148</v>
      </c>
      <c r="J154" s="571"/>
      <c r="K154" s="1500"/>
      <c r="L154" s="214"/>
      <c r="M154" s="2170"/>
      <c r="N154" s="334"/>
      <c r="O154" s="1624"/>
      <c r="P154" s="1624"/>
      <c r="AH154" s="1631">
        <v>0</v>
      </c>
    </row>
    <row s="1635" customFormat="1" customHeight="1" ht="0.75" hidden="1">
      <c r="A155" s="1780"/>
      <c r="B155" s="1780"/>
      <c r="C155" s="369" t="s">
        <v>1158</v>
      </c>
      <c r="D155" s="2462"/>
      <c r="E155" s="2204"/>
      <c r="F155" s="2383"/>
      <c r="G155" s="400"/>
      <c r="H155" s="1500"/>
      <c r="I155" s="651"/>
      <c r="J155" s="571"/>
      <c r="K155" s="1500"/>
      <c r="L155" s="214"/>
      <c r="M155" s="2170"/>
      <c r="N155" s="334"/>
      <c r="O155" s="1624"/>
      <c r="P155" s="1624"/>
      <c r="AH155" s="1631">
        <v>0</v>
      </c>
    </row>
    <row s="1635" customFormat="1" customHeight="1" ht="22.5" hidden="1">
      <c r="A156" s="1780" t="s">
        <v>162</v>
      </c>
      <c r="B156" s="1780" t="s">
        <v>163</v>
      </c>
      <c r="C156" s="369"/>
      <c r="D156" s="2462"/>
      <c r="E156" s="2204"/>
      <c r="F156" s="2383" t="str">
        <f>INDEX(PT_DIFFERENTIATION_VTAR,MATCH(A156,PT_DIFFERENTIATION_VTAR_ID,0))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6" s="2427" t="str">
        <f>INDEX(PT_DIFFERENTIATION_NTAR,MATCH(B156,PT_DIFFERENTIATION_NTAR_ID,0))</f>
        <v/>
      </c>
      <c r="H156" s="1862"/>
      <c r="I156" s="1739">
        <v>46388</v>
      </c>
      <c r="J156" s="1773">
        <v>46752</v>
      </c>
      <c r="K156" s="1778">
        <v>32.92</v>
      </c>
      <c r="L156" s="1862" t="s">
        <v>311</v>
      </c>
      <c r="M156" s="2171"/>
      <c r="N156" s="334"/>
      <c r="O156" s="1624"/>
      <c r="P156" s="1624"/>
      <c r="AH156" s="1631">
        <v>0</v>
      </c>
    </row>
    <row s="1635" customFormat="1" customHeight="1" ht="20.833333333333332" hidden="1">
      <c r="A157" s="1823"/>
      <c r="B157" s="1823"/>
      <c r="C157" s="1687"/>
      <c r="D157" s="344"/>
      <c r="E157" s="1031"/>
      <c r="F157" s="1031"/>
      <c r="G157" s="1031"/>
      <c r="H157" s="2577" t="s">
        <v>450</v>
      </c>
      <c r="I157" s="1739">
        <v>46753</v>
      </c>
      <c r="J157" s="1773">
        <v>47118</v>
      </c>
      <c r="K157" s="1778">
        <v>32.92</v>
      </c>
      <c r="L157" s="2271" t="s">
        <v>311</v>
      </c>
      <c r="M157" s="2318"/>
      <c r="N157" s="618"/>
      <c r="O157" s="1624"/>
      <c r="P157" s="1624"/>
      <c r="Q157" s="1635"/>
      <c r="R157" s="1635"/>
      <c r="S157" s="1635"/>
      <c r="T157" s="1635"/>
      <c r="U157" s="1635"/>
      <c r="V157" s="1635"/>
      <c r="W157" s="1635"/>
      <c r="X157" s="1635"/>
      <c r="Y157" s="1635"/>
      <c r="Z157" s="1635"/>
      <c r="AA157" s="1635"/>
      <c r="AB157" s="1635"/>
      <c r="AC157" s="1635"/>
      <c r="AD157" s="1635"/>
      <c r="AE157" s="1635"/>
      <c r="AF157" s="1635"/>
      <c r="AG157" s="1635"/>
      <c r="AH157" s="1635">
        <v>0</v>
      </c>
    </row>
    <row s="1635" customFormat="1" customHeight="1" ht="18.75" hidden="1">
      <c r="A158" s="1780"/>
      <c r="B158" s="1780"/>
      <c r="C158" s="369" t="s">
        <v>1149</v>
      </c>
      <c r="D158" s="2462"/>
      <c r="E158" s="2204"/>
      <c r="F158" s="2383"/>
      <c r="G158" s="2427"/>
      <c r="H158" s="1500"/>
      <c r="I158" s="651" t="s">
        <v>1148</v>
      </c>
      <c r="J158" s="571"/>
      <c r="K158" s="1500"/>
      <c r="L158" s="214"/>
      <c r="M158" s="1861"/>
      <c r="N158" s="334"/>
      <c r="O158" s="1624"/>
      <c r="P158" s="1624"/>
      <c r="AH158" s="1631">
        <v>0</v>
      </c>
    </row>
    <row s="1635" customFormat="1" customHeight="1" ht="0.75" hidden="1">
      <c r="A159" s="1780"/>
      <c r="B159" s="1780"/>
      <c r="C159" s="369" t="s">
        <v>1158</v>
      </c>
      <c r="D159" s="2462"/>
      <c r="E159" s="2204"/>
      <c r="F159" s="2383"/>
      <c r="G159" s="400"/>
      <c r="H159" s="1500"/>
      <c r="I159" s="651"/>
      <c r="J159" s="571"/>
      <c r="K159" s="1500"/>
      <c r="L159" s="214"/>
      <c r="M159" s="341"/>
      <c r="N159" s="334"/>
      <c r="O159" s="1624"/>
      <c r="P159" s="1624"/>
      <c r="AH159" s="1631">
        <v>0</v>
      </c>
    </row>
    <row s="1635" customFormat="1" customHeight="1" ht="19.999999999999996">
      <c r="A160" s="1780" t="s">
        <v>170</v>
      </c>
      <c r="B160" s="1780" t="s">
        <v>171</v>
      </c>
      <c r="C160" s="369"/>
      <c r="D160" s="2462"/>
      <c r="E160" s="2204"/>
      <c r="F160" s="2383" t="str">
        <f>INDEX(PT_DIFFERENTIATION_VTAR,MATCH(A160,PT_DIFFERENTIATION_VTAR_ID,0))</f>
        <v>Тарифы на теплоноситель, поставляемый теплоснабжающими организациями потребителям, другим теплоснабжающим организациям</v>
      </c>
      <c r="G160" s="2427" t="str">
        <f>INDEX(PT_DIFFERENTIATION_NTAR,MATCH(B160,PT_DIFFERENTIATION_NTAR_ID,0))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H160" s="1862"/>
      <c r="I160" s="1739">
        <v>46388</v>
      </c>
      <c r="J160" s="1773">
        <v>46752</v>
      </c>
      <c r="K160" s="1778">
        <v>30.87</v>
      </c>
      <c r="L160" s="1862" t="s">
        <v>311</v>
      </c>
      <c r="M160" s="341"/>
      <c r="N160" s="334"/>
      <c r="O160" s="1624"/>
      <c r="P160" s="1624"/>
      <c r="AH160" s="1631">
        <v>0</v>
      </c>
    </row>
    <row s="1635" customFormat="1" customHeight="1" ht="19.999999999999996">
      <c r="A161" s="1823"/>
      <c r="B161" s="1823"/>
      <c r="C161" s="1687"/>
      <c r="D161" s="344"/>
      <c r="E161" s="1031"/>
      <c r="F161" s="1031"/>
      <c r="G161" s="1031"/>
      <c r="H161" s="2577" t="s">
        <v>450</v>
      </c>
      <c r="I161" s="1739">
        <v>46753</v>
      </c>
      <c r="J161" s="1773">
        <v>47118</v>
      </c>
      <c r="K161" s="1778">
        <v>30.87</v>
      </c>
      <c r="L161" s="2271" t="s">
        <v>311</v>
      </c>
      <c r="M161" s="2318"/>
      <c r="N161" s="618"/>
      <c r="O161" s="1624"/>
      <c r="P161" s="1624"/>
      <c r="Q161" s="1635"/>
      <c r="R161" s="1635"/>
      <c r="S161" s="1635"/>
      <c r="T161" s="1635"/>
      <c r="U161" s="1635"/>
      <c r="V161" s="1635"/>
      <c r="W161" s="1635"/>
      <c r="X161" s="1635"/>
      <c r="Y161" s="1635"/>
      <c r="Z161" s="1635"/>
      <c r="AA161" s="1635"/>
      <c r="AB161" s="1635"/>
      <c r="AC161" s="1635"/>
      <c r="AD161" s="1635"/>
      <c r="AE161" s="1635"/>
      <c r="AF161" s="1635"/>
      <c r="AG161" s="1635"/>
      <c r="AH161" s="1635">
        <v>0</v>
      </c>
    </row>
    <row s="1635" customFormat="1" customHeight="1" ht="19.999999999999996">
      <c r="A162" s="1823"/>
      <c r="B162" s="1823"/>
      <c r="C162" s="1687"/>
      <c r="D162" s="344"/>
      <c r="E162" s="1031"/>
      <c r="F162" s="1031"/>
      <c r="G162" s="1031"/>
      <c r="H162" s="2577" t="s">
        <v>450</v>
      </c>
      <c r="I162" s="1739">
        <v>47119</v>
      </c>
      <c r="J162" s="1773">
        <v>47483</v>
      </c>
      <c r="K162" s="1778">
        <v>30.87</v>
      </c>
      <c r="L162" s="2271" t="s">
        <v>311</v>
      </c>
      <c r="M162" s="2318"/>
      <c r="N162" s="618"/>
      <c r="O162" s="1624"/>
      <c r="P162" s="1624"/>
      <c r="Q162" s="1635"/>
      <c r="R162" s="1635"/>
      <c r="S162" s="1635"/>
      <c r="T162" s="1635"/>
      <c r="U162" s="1635"/>
      <c r="V162" s="1635"/>
      <c r="W162" s="1635"/>
      <c r="X162" s="1635"/>
      <c r="Y162" s="1635"/>
      <c r="Z162" s="1635"/>
      <c r="AA162" s="1635"/>
      <c r="AB162" s="1635"/>
      <c r="AC162" s="1635"/>
      <c r="AD162" s="1635"/>
      <c r="AE162" s="1635"/>
      <c r="AF162" s="1635"/>
      <c r="AG162" s="1635"/>
      <c r="AH162" s="1635">
        <v>0</v>
      </c>
    </row>
    <row s="1635" customFormat="1" customHeight="1" ht="19.999999999999996">
      <c r="A163" s="1823"/>
      <c r="B163" s="1823"/>
      <c r="C163" s="1687"/>
      <c r="D163" s="344"/>
      <c r="E163" s="1031"/>
      <c r="F163" s="1031"/>
      <c r="G163" s="1031"/>
      <c r="H163" s="2577" t="s">
        <v>450</v>
      </c>
      <c r="I163" s="1739">
        <v>47484</v>
      </c>
      <c r="J163" s="1773">
        <v>47848</v>
      </c>
      <c r="K163" s="1778">
        <v>30.87</v>
      </c>
      <c r="L163" s="2271" t="s">
        <v>311</v>
      </c>
      <c r="M163" s="2318"/>
      <c r="N163" s="618"/>
      <c r="O163" s="1624"/>
      <c r="P163" s="1624"/>
      <c r="Q163" s="1635"/>
      <c r="R163" s="1635"/>
      <c r="S163" s="1635"/>
      <c r="T163" s="1635"/>
      <c r="U163" s="1635"/>
      <c r="V163" s="1635"/>
      <c r="W163" s="1635"/>
      <c r="X163" s="1635"/>
      <c r="Y163" s="1635"/>
      <c r="Z163" s="1635"/>
      <c r="AA163" s="1635"/>
      <c r="AB163" s="1635"/>
      <c r="AC163" s="1635"/>
      <c r="AD163" s="1635"/>
      <c r="AE163" s="1635"/>
      <c r="AF163" s="1635"/>
      <c r="AG163" s="1635"/>
      <c r="AH163" s="1635">
        <v>0</v>
      </c>
    </row>
    <row s="1635" customFormat="1" customHeight="1" ht="18.75">
      <c r="A164" s="1780"/>
      <c r="B164" s="1780"/>
      <c r="C164" s="369" t="s">
        <v>1149</v>
      </c>
      <c r="D164" s="2462"/>
      <c r="E164" s="2204"/>
      <c r="F164" s="2383"/>
      <c r="G164" s="2427"/>
      <c r="H164" s="1500"/>
      <c r="I164" s="651" t="s">
        <v>1148</v>
      </c>
      <c r="J164" s="571"/>
      <c r="K164" s="1500"/>
      <c r="L164" s="214"/>
      <c r="M164" s="341"/>
      <c r="N164" s="334"/>
      <c r="O164" s="1624"/>
      <c r="P164" s="1624"/>
      <c r="AH164" s="1631">
        <v>0</v>
      </c>
    </row>
    <row s="1635" customFormat="1" customHeight="1" ht="0.75">
      <c r="A165" s="1780"/>
      <c r="B165" s="1780"/>
      <c r="C165" s="369" t="s">
        <v>1158</v>
      </c>
      <c r="D165" s="2462"/>
      <c r="E165" s="2204"/>
      <c r="F165" s="2383"/>
      <c r="G165" s="400"/>
      <c r="H165" s="1500"/>
      <c r="I165" s="651"/>
      <c r="J165" s="571"/>
      <c r="K165" s="1500"/>
      <c r="L165" s="214"/>
      <c r="M165" s="341"/>
      <c r="N165" s="334"/>
      <c r="O165" s="1624"/>
      <c r="P165" s="1624"/>
      <c r="AH165" s="1631">
        <v>0</v>
      </c>
    </row>
    <row s="1635" customFormat="1" customHeight="1" ht="45" hidden="1">
      <c r="A166" s="1780" t="s">
        <v>180</v>
      </c>
      <c r="B166" s="1780" t="s">
        <v>181</v>
      </c>
      <c r="C166" s="369"/>
      <c r="D166" s="2462"/>
      <c r="E166" s="2204"/>
      <c r="F166" s="2383" t="str">
        <f>INDEX(PT_DIFFERENTIATION_VTAR,MATCH(A166,PT_DIFFERENTIATION_VTAR_ID,0))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6" s="2427" t="str">
        <f>INDEX(PT_DIFFERENTIATION_NTAR,MATCH(B166,PT_DIFFERENTIATION_NTAR_ID,0))</f>
        <v/>
      </c>
      <c r="H166" s="1862"/>
      <c r="I166" s="1739"/>
      <c r="J166" s="1773"/>
      <c r="K166" s="1778"/>
      <c r="L166" s="1862" t="s">
        <v>311</v>
      </c>
      <c r="M166" s="341"/>
      <c r="N166" s="334"/>
      <c r="O166" s="1624"/>
      <c r="P166" s="1624"/>
      <c r="AH166" s="1631">
        <v>0</v>
      </c>
    </row>
    <row s="1635" customFormat="1" customHeight="1" ht="18.75" hidden="1">
      <c r="A167" s="1780"/>
      <c r="B167" s="1780"/>
      <c r="C167" s="369" t="s">
        <v>1149</v>
      </c>
      <c r="D167" s="2462"/>
      <c r="E167" s="2204"/>
      <c r="F167" s="2383"/>
      <c r="G167" s="2427"/>
      <c r="H167" s="1500"/>
      <c r="I167" s="651" t="s">
        <v>1148</v>
      </c>
      <c r="J167" s="571"/>
      <c r="K167" s="1500"/>
      <c r="L167" s="214"/>
      <c r="M167" s="341"/>
      <c r="N167" s="334"/>
      <c r="O167" s="1624"/>
      <c r="P167" s="1624"/>
      <c r="AH167" s="1631">
        <v>0</v>
      </c>
    </row>
    <row s="1635" customFormat="1" customHeight="1" ht="0.75" hidden="1">
      <c r="A168" s="1780"/>
      <c r="B168" s="1780"/>
      <c r="C168" s="369" t="s">
        <v>1158</v>
      </c>
      <c r="D168" s="2462"/>
      <c r="E168" s="2204"/>
      <c r="F168" s="2383"/>
      <c r="G168" s="400"/>
      <c r="H168" s="1500"/>
      <c r="I168" s="651"/>
      <c r="J168" s="571"/>
      <c r="K168" s="1500"/>
      <c r="L168" s="214"/>
      <c r="M168" s="341"/>
      <c r="N168" s="334"/>
      <c r="O168" s="1624"/>
      <c r="P168" s="1624"/>
      <c r="AH168" s="1631">
        <v>0</v>
      </c>
    </row>
    <row s="1635" customFormat="1" customHeight="1" ht="18.75" hidden="1">
      <c r="A169" s="1780" t="s">
        <v>186</v>
      </c>
      <c r="B169" s="1780" t="s">
        <v>187</v>
      </c>
      <c r="C169" s="369"/>
      <c r="D169" s="2462"/>
      <c r="E169" s="2204"/>
      <c r="F169" s="2383" t="str">
        <f>INDEX(PT_DIFFERENTIATION_VTAR,MATCH(A169,PT_DIFFERENTIATION_VTAR_ID,0))</f>
        <v>Тарифы на услуги по передаче тепловой энергии</v>
      </c>
      <c r="G169" s="2427" t="str">
        <f>INDEX(PT_DIFFERENTIATION_NTAR,MATCH(B169,PT_DIFFERENTIATION_NTAR_ID,0))</f>
        <v/>
      </c>
      <c r="H169" s="1862"/>
      <c r="I169" s="1739"/>
      <c r="J169" s="1773"/>
      <c r="K169" s="1778"/>
      <c r="L169" s="1862" t="s">
        <v>311</v>
      </c>
      <c r="M169" s="341"/>
      <c r="N169" s="334"/>
      <c r="O169" s="1624"/>
      <c r="P169" s="1624"/>
      <c r="AH169" s="1631">
        <v>0</v>
      </c>
    </row>
    <row s="1635" customFormat="1" customHeight="1" ht="18.75" hidden="1">
      <c r="A170" s="1780"/>
      <c r="B170" s="1780"/>
      <c r="C170" s="369" t="s">
        <v>1149</v>
      </c>
      <c r="D170" s="2462"/>
      <c r="E170" s="2204"/>
      <c r="F170" s="2383"/>
      <c r="G170" s="2427"/>
      <c r="H170" s="1500"/>
      <c r="I170" s="651" t="s">
        <v>1148</v>
      </c>
      <c r="J170" s="571"/>
      <c r="K170" s="1500"/>
      <c r="L170" s="214"/>
      <c r="M170" s="341"/>
      <c r="N170" s="334"/>
      <c r="O170" s="1624"/>
      <c r="P170" s="1624"/>
      <c r="AH170" s="1631">
        <v>0</v>
      </c>
    </row>
    <row s="1635" customFormat="1" customHeight="1" ht="0.75" hidden="1">
      <c r="A171" s="1780"/>
      <c r="B171" s="1780"/>
      <c r="C171" s="369" t="s">
        <v>1158</v>
      </c>
      <c r="D171" s="2462"/>
      <c r="E171" s="2204"/>
      <c r="F171" s="2383"/>
      <c r="G171" s="400"/>
      <c r="H171" s="1500"/>
      <c r="I171" s="651"/>
      <c r="J171" s="571"/>
      <c r="K171" s="1500"/>
      <c r="L171" s="214"/>
      <c r="M171" s="341"/>
      <c r="N171" s="334"/>
      <c r="O171" s="1624"/>
      <c r="P171" s="1624"/>
      <c r="AH171" s="1631">
        <v>0</v>
      </c>
    </row>
    <row s="1635" customFormat="1" customHeight="1" ht="18.75" hidden="1">
      <c r="A172" s="1780" t="s">
        <v>192</v>
      </c>
      <c r="B172" s="1780" t="s">
        <v>193</v>
      </c>
      <c r="C172" s="369"/>
      <c r="D172" s="2462"/>
      <c r="E172" s="2204"/>
      <c r="F172" s="2383" t="str">
        <f>INDEX(PT_DIFFERENTIATION_VTAR,MATCH(A172,PT_DIFFERENTIATION_VTAR_ID,0))</f>
        <v>Тарифы на услуги по передаче теплоносителя</v>
      </c>
      <c r="G172" s="2427" t="str">
        <f>INDEX(PT_DIFFERENTIATION_NTAR,MATCH(B172,PT_DIFFERENTIATION_NTAR_ID,0))</f>
        <v/>
      </c>
      <c r="H172" s="1862"/>
      <c r="I172" s="1739"/>
      <c r="J172" s="1773"/>
      <c r="K172" s="1778"/>
      <c r="L172" s="1862" t="s">
        <v>311</v>
      </c>
      <c r="M172" s="341"/>
      <c r="N172" s="334"/>
      <c r="O172" s="1624"/>
      <c r="P172" s="1624"/>
      <c r="AH172" s="1631">
        <v>0</v>
      </c>
    </row>
    <row s="1635" customFormat="1" customHeight="1" ht="18.75" hidden="1">
      <c r="A173" s="1780"/>
      <c r="B173" s="1780"/>
      <c r="C173" s="369" t="s">
        <v>1149</v>
      </c>
      <c r="D173" s="2462"/>
      <c r="E173" s="2204"/>
      <c r="F173" s="2383"/>
      <c r="G173" s="2427"/>
      <c r="H173" s="1500"/>
      <c r="I173" s="651" t="s">
        <v>1148</v>
      </c>
      <c r="J173" s="571"/>
      <c r="K173" s="1500"/>
      <c r="L173" s="214"/>
      <c r="M173" s="341"/>
      <c r="N173" s="334"/>
      <c r="O173" s="1624"/>
      <c r="P173" s="1624"/>
      <c r="AH173" s="1631">
        <v>0</v>
      </c>
    </row>
    <row s="1635" customFormat="1" customHeight="1" ht="0.75" hidden="1">
      <c r="A174" s="1780"/>
      <c r="B174" s="1780"/>
      <c r="C174" s="369" t="s">
        <v>1158</v>
      </c>
      <c r="D174" s="2462"/>
      <c r="E174" s="2204"/>
      <c r="F174" s="2383"/>
      <c r="G174" s="400"/>
      <c r="H174" s="1500"/>
      <c r="I174" s="651"/>
      <c r="J174" s="571"/>
      <c r="K174" s="1500"/>
      <c r="L174" s="214"/>
      <c r="M174" s="341"/>
      <c r="N174" s="334"/>
      <c r="O174" s="1624"/>
      <c r="P174" s="1624"/>
      <c r="AH174" s="1631">
        <v>0</v>
      </c>
    </row>
    <row s="1635" customFormat="1" customHeight="1" ht="18.75" hidden="1">
      <c r="A175" s="1780" t="s">
        <v>198</v>
      </c>
      <c r="B175" s="1780" t="s">
        <v>199</v>
      </c>
      <c r="C175" s="369"/>
      <c r="D175" s="2462"/>
      <c r="E175" s="2204"/>
      <c r="F175" s="2383" t="str">
        <f>INDEX(PT_DIFFERENTIATION_VTAR,MATCH(A175,PT_DIFFERENTIATION_VTAR_ID,0))</f>
        <v>Плата за услуги по поддержанию резервной тепловой мощности при отсутствии потребления тепловой энергии</v>
      </c>
      <c r="G175" s="2427" t="str">
        <f>INDEX(PT_DIFFERENTIATION_NTAR,MATCH(B175,PT_DIFFERENTIATION_NTAR_ID,0))</f>
        <v/>
      </c>
      <c r="H175" s="1862"/>
      <c r="I175" s="1739">
        <v>46388</v>
      </c>
      <c r="J175" s="1773">
        <v>46752</v>
      </c>
      <c r="K175" s="1778">
        <v>0</v>
      </c>
      <c r="L175" s="1862" t="s">
        <v>311</v>
      </c>
      <c r="M175" s="341"/>
      <c r="N175" s="334"/>
      <c r="O175" s="1624"/>
      <c r="P175" s="1624"/>
      <c r="AH175" s="1631">
        <v>0</v>
      </c>
    </row>
    <row s="1635" customFormat="1" customHeight="1" ht="21.666666666666668" hidden="1">
      <c r="A176" s="1823"/>
      <c r="B176" s="1823"/>
      <c r="C176" s="1687"/>
      <c r="D176" s="344"/>
      <c r="E176" s="1031"/>
      <c r="F176" s="1031"/>
      <c r="G176" s="1031"/>
      <c r="H176" s="2577" t="s">
        <v>450</v>
      </c>
      <c r="I176" s="1739">
        <v>46753</v>
      </c>
      <c r="J176" s="1773">
        <v>47118</v>
      </c>
      <c r="K176" s="1778">
        <v>0</v>
      </c>
      <c r="L176" s="2271" t="s">
        <v>311</v>
      </c>
      <c r="M176" s="2318"/>
      <c r="N176" s="618"/>
      <c r="O176" s="1624"/>
      <c r="P176" s="1624"/>
      <c r="Q176" s="1635"/>
      <c r="R176" s="1635"/>
      <c r="S176" s="1635"/>
      <c r="T176" s="1635"/>
      <c r="U176" s="1635"/>
      <c r="V176" s="1635"/>
      <c r="W176" s="1635"/>
      <c r="X176" s="1635"/>
      <c r="Y176" s="1635"/>
      <c r="Z176" s="1635"/>
      <c r="AA176" s="1635"/>
      <c r="AB176" s="1635"/>
      <c r="AC176" s="1635"/>
      <c r="AD176" s="1635"/>
      <c r="AE176" s="1635"/>
      <c r="AF176" s="1635"/>
      <c r="AG176" s="1635"/>
      <c r="AH176" s="1635">
        <v>0</v>
      </c>
    </row>
    <row s="1635" customFormat="1" customHeight="1" ht="18.75" hidden="1">
      <c r="A177" s="1780"/>
      <c r="B177" s="1780"/>
      <c r="C177" s="369" t="s">
        <v>1149</v>
      </c>
      <c r="D177" s="2462"/>
      <c r="E177" s="2204"/>
      <c r="F177" s="2383"/>
      <c r="G177" s="2427"/>
      <c r="H177" s="1500"/>
      <c r="I177" s="651" t="s">
        <v>1148</v>
      </c>
      <c r="J177" s="571"/>
      <c r="K177" s="1500"/>
      <c r="L177" s="214"/>
      <c r="M177" s="341"/>
      <c r="N177" s="334"/>
      <c r="O177" s="1624"/>
      <c r="P177" s="1624"/>
      <c r="AH177" s="1631">
        <v>0</v>
      </c>
    </row>
    <row s="1635" customFormat="1" customHeight="1" ht="0.75" hidden="1">
      <c r="A178" s="1780"/>
      <c r="B178" s="1780"/>
      <c r="C178" s="369" t="s">
        <v>1158</v>
      </c>
      <c r="D178" s="2462"/>
      <c r="E178" s="2204"/>
      <c r="F178" s="2383"/>
      <c r="G178" s="400"/>
      <c r="H178" s="1500"/>
      <c r="I178" s="651"/>
      <c r="J178" s="571"/>
      <c r="K178" s="1500"/>
      <c r="L178" s="214"/>
      <c r="M178" s="341"/>
      <c r="N178" s="334"/>
      <c r="O178" s="1624"/>
      <c r="P178" s="1624"/>
      <c r="AH178" s="1631">
        <v>0</v>
      </c>
    </row>
    <row s="1635" customFormat="1" customHeight="1" ht="18.75" hidden="1">
      <c r="A179" s="1780" t="s">
        <v>204</v>
      </c>
      <c r="B179" s="1780" t="s">
        <v>205</v>
      </c>
      <c r="C179" s="369"/>
      <c r="D179" s="2462"/>
      <c r="E179" s="2204"/>
      <c r="F179" s="2383" t="str">
        <f>INDEX(PT_DIFFERENTIATION_VTAR,MATCH(A179,PT_DIFFERENTIATION_VTAR_ID,0))</f>
        <v>Плата за подключение (технологическое присоединение) к системе теплоснабжения</v>
      </c>
      <c r="G179" s="2427" t="str">
        <f>INDEX(PT_DIFFERENTIATION_NTAR,MATCH(B179,PT_DIFFERENTIATION_NTAR_ID,0))</f>
        <v/>
      </c>
      <c r="H179" s="1862"/>
      <c r="I179" s="1739"/>
      <c r="J179" s="1773"/>
      <c r="K179" s="1778"/>
      <c r="L179" s="1862" t="s">
        <v>311</v>
      </c>
      <c r="M179" s="341"/>
      <c r="N179" s="334"/>
      <c r="O179" s="1624"/>
      <c r="P179" s="1624"/>
      <c r="AH179" s="1631">
        <v>0</v>
      </c>
    </row>
    <row s="1635" customFormat="1" customHeight="1" ht="18.75" hidden="1">
      <c r="A180" s="1780"/>
      <c r="B180" s="1780"/>
      <c r="C180" s="369" t="s">
        <v>1149</v>
      </c>
      <c r="D180" s="2462"/>
      <c r="E180" s="2204"/>
      <c r="F180" s="2383"/>
      <c r="G180" s="2427"/>
      <c r="H180" s="1500"/>
      <c r="I180" s="651" t="s">
        <v>1148</v>
      </c>
      <c r="J180" s="571"/>
      <c r="K180" s="1500"/>
      <c r="L180" s="214"/>
      <c r="M180" s="341"/>
      <c r="N180" s="334"/>
      <c r="O180" s="1624"/>
      <c r="P180" s="1624"/>
      <c r="AH180" s="1631">
        <v>0</v>
      </c>
    </row>
    <row s="1635" customFormat="1" customHeight="1" ht="0.75" hidden="1">
      <c r="A181" s="1780"/>
      <c r="B181" s="1780"/>
      <c r="C181" s="369" t="s">
        <v>1158</v>
      </c>
      <c r="D181" s="2462"/>
      <c r="E181" s="2204"/>
      <c r="F181" s="2383"/>
      <c r="G181" s="400"/>
      <c r="H181" s="1500"/>
      <c r="I181" s="651"/>
      <c r="J181" s="571"/>
      <c r="K181" s="1500"/>
      <c r="L181" s="214"/>
      <c r="M181" s="341"/>
      <c r="N181" s="334"/>
      <c r="O181" s="1624"/>
      <c r="P181" s="1624"/>
      <c r="AH181" s="1631">
        <v>0</v>
      </c>
    </row>
    <row s="1635" customFormat="1" customHeight="1" ht="18.75" hidden="1">
      <c r="A182" s="1780" t="s">
        <v>210</v>
      </c>
      <c r="B182" s="1780" t="s">
        <v>211</v>
      </c>
      <c r="C182" s="369"/>
      <c r="D182" s="2462"/>
      <c r="E182" s="2204"/>
      <c r="F182" s="2383" t="str">
        <f>INDEX(PT_DIFFERENTIATION_VTAR,MATCH(A182,PT_DIFFERENTIATION_VTAR_ID,0))</f>
        <v>Плата за подключение (технологическое присоединение) к системе теплоснабжения (индивидуальная)</v>
      </c>
      <c r="G182" s="2427" t="str">
        <f>INDEX(PT_DIFFERENTIATION_NTAR,MATCH(B182,PT_DIFFERENTIATION_NTAR_ID,0))</f>
        <v/>
      </c>
      <c r="H182" s="1989"/>
      <c r="I182" s="1739"/>
      <c r="J182" s="1773"/>
      <c r="K182" s="1778"/>
      <c r="L182" s="1989" t="s">
        <v>311</v>
      </c>
      <c r="M182" s="341"/>
      <c r="N182" s="334"/>
      <c r="O182" s="1624"/>
      <c r="P182" s="1624"/>
      <c r="AH182" s="1631">
        <v>0</v>
      </c>
    </row>
    <row s="1635" customFormat="1" customHeight="1" ht="18.75" hidden="1">
      <c r="A183" s="1780"/>
      <c r="B183" s="1780"/>
      <c r="C183" s="369" t="s">
        <v>1149</v>
      </c>
      <c r="D183" s="2462"/>
      <c r="E183" s="2204"/>
      <c r="F183" s="2383"/>
      <c r="G183" s="2427"/>
      <c r="H183" s="1500"/>
      <c r="I183" s="651" t="s">
        <v>1148</v>
      </c>
      <c r="J183" s="571"/>
      <c r="K183" s="1500"/>
      <c r="L183" s="214"/>
      <c r="M183" s="341"/>
      <c r="N183" s="334"/>
      <c r="O183" s="1624"/>
      <c r="P183" s="1624"/>
      <c r="AH183" s="1631">
        <v>0</v>
      </c>
    </row>
    <row s="1635" customFormat="1" customHeight="1" ht="0.75" hidden="1">
      <c r="A184" s="1780"/>
      <c r="B184" s="1780"/>
      <c r="C184" s="369" t="s">
        <v>1158</v>
      </c>
      <c r="D184" s="2462"/>
      <c r="E184" s="2204"/>
      <c r="F184" s="2383"/>
      <c r="G184" s="400"/>
      <c r="H184" s="1500"/>
      <c r="I184" s="651"/>
      <c r="J184" s="571"/>
      <c r="K184" s="1500"/>
      <c r="L184" s="214"/>
      <c r="M184" s="341"/>
      <c r="N184" s="334"/>
      <c r="O184" s="1624"/>
      <c r="P184" s="1624"/>
      <c r="AH184" s="1631">
        <v>0</v>
      </c>
    </row>
    <row s="1635" customFormat="1" customHeight="1" ht="18.75" hidden="1">
      <c r="A185" s="1780" t="s">
        <v>230</v>
      </c>
      <c r="B185" s="1780" t="s">
        <v>231</v>
      </c>
      <c r="C185" s="369"/>
      <c r="D185" s="2462"/>
      <c r="E185" s="2204"/>
      <c r="F185" s="2383" t="str">
        <f>INDEX(PT_DIFFERENTIATION_VTAR,MATCH(A185,PT_DIFFERENTIATION_VTAR_ID,0))</f>
        <v>Тариф на питьевую воду (питьевое водоснабжение)</v>
      </c>
      <c r="G185" s="2427" t="str">
        <f>INDEX(PT_DIFFERENTIATION_NTAR,MATCH(B185,PT_DIFFERENTIATION_NTAR_ID,0))</f>
        <v/>
      </c>
      <c r="H185" s="1862"/>
      <c r="I185" s="1739"/>
      <c r="J185" s="1773"/>
      <c r="K185" s="1778"/>
      <c r="L185" s="1862" t="s">
        <v>311</v>
      </c>
      <c r="M185" s="341"/>
      <c r="N185" s="334"/>
      <c r="O185" s="1624"/>
      <c r="P185" s="1624"/>
      <c r="AH185" s="1631">
        <v>0</v>
      </c>
    </row>
    <row s="1635" customFormat="1" customHeight="1" ht="18.75" hidden="1">
      <c r="A186" s="1780"/>
      <c r="B186" s="1780"/>
      <c r="C186" s="369" t="s">
        <v>1149</v>
      </c>
      <c r="D186" s="2462"/>
      <c r="E186" s="2204"/>
      <c r="F186" s="2383"/>
      <c r="G186" s="2427"/>
      <c r="H186" s="1500"/>
      <c r="I186" s="651" t="s">
        <v>1148</v>
      </c>
      <c r="J186" s="571"/>
      <c r="K186" s="1500"/>
      <c r="L186" s="214"/>
      <c r="M186" s="341"/>
      <c r="N186" s="334"/>
      <c r="O186" s="1624"/>
      <c r="P186" s="1624"/>
      <c r="AH186" s="1631">
        <v>0</v>
      </c>
    </row>
    <row s="1635" customFormat="1" customHeight="1" ht="0.75" hidden="1">
      <c r="A187" s="1780"/>
      <c r="B187" s="1780"/>
      <c r="C187" s="369" t="s">
        <v>1158</v>
      </c>
      <c r="D187" s="2462"/>
      <c r="E187" s="2204"/>
      <c r="F187" s="2383"/>
      <c r="G187" s="400"/>
      <c r="H187" s="1500"/>
      <c r="I187" s="651"/>
      <c r="J187" s="571"/>
      <c r="K187" s="1500"/>
      <c r="L187" s="214"/>
      <c r="M187" s="341"/>
      <c r="N187" s="334"/>
      <c r="O187" s="1624"/>
      <c r="P187" s="1624"/>
      <c r="AH187" s="1631">
        <v>0</v>
      </c>
    </row>
    <row s="1635" customFormat="1" customHeight="1" ht="18.75" hidden="1">
      <c r="A188" s="1780" t="s">
        <v>235</v>
      </c>
      <c r="B188" s="1780" t="s">
        <v>236</v>
      </c>
      <c r="C188" s="369"/>
      <c r="D188" s="2462"/>
      <c r="E188" s="2204"/>
      <c r="F188" s="2383" t="str">
        <f>INDEX(PT_DIFFERENTIATION_VTAR,MATCH(A188,PT_DIFFERENTIATION_VTAR_ID,0))</f>
        <v>Тариф на техническую воду</v>
      </c>
      <c r="G188" s="2427" t="str">
        <f>INDEX(PT_DIFFERENTIATION_NTAR,MATCH(B188,PT_DIFFERENTIATION_NTAR_ID,0))</f>
        <v/>
      </c>
      <c r="H188" s="1862"/>
      <c r="I188" s="1739"/>
      <c r="J188" s="1773"/>
      <c r="K188" s="1778"/>
      <c r="L188" s="1862" t="s">
        <v>311</v>
      </c>
      <c r="M188" s="341"/>
      <c r="N188" s="334"/>
      <c r="O188" s="1624"/>
      <c r="P188" s="1624"/>
      <c r="AH188" s="1631">
        <v>0</v>
      </c>
    </row>
    <row s="1635" customFormat="1" customHeight="1" ht="18.75" hidden="1">
      <c r="A189" s="1780"/>
      <c r="B189" s="1780"/>
      <c r="C189" s="369" t="s">
        <v>1149</v>
      </c>
      <c r="D189" s="2462"/>
      <c r="E189" s="2204"/>
      <c r="F189" s="2383"/>
      <c r="G189" s="2427"/>
      <c r="H189" s="1500"/>
      <c r="I189" s="651" t="s">
        <v>1148</v>
      </c>
      <c r="J189" s="571"/>
      <c r="K189" s="1500"/>
      <c r="L189" s="214"/>
      <c r="M189" s="341"/>
      <c r="N189" s="334"/>
      <c r="O189" s="1624"/>
      <c r="P189" s="1624"/>
      <c r="AH189" s="1631">
        <v>0</v>
      </c>
    </row>
    <row s="1635" customFormat="1" customHeight="1" ht="0.75" hidden="1">
      <c r="A190" s="1780"/>
      <c r="B190" s="1780"/>
      <c r="C190" s="369" t="s">
        <v>1158</v>
      </c>
      <c r="D190" s="2462"/>
      <c r="E190" s="2204"/>
      <c r="F190" s="2383"/>
      <c r="G190" s="400"/>
      <c r="H190" s="1500"/>
      <c r="I190" s="651"/>
      <c r="J190" s="571"/>
      <c r="K190" s="1500"/>
      <c r="L190" s="214"/>
      <c r="M190" s="341"/>
      <c r="N190" s="334"/>
      <c r="O190" s="1624"/>
      <c r="P190" s="1624"/>
      <c r="AH190" s="1631">
        <v>0</v>
      </c>
    </row>
    <row s="1635" customFormat="1" customHeight="1" ht="18.75" hidden="1">
      <c r="A191" s="1780" t="s">
        <v>240</v>
      </c>
      <c r="B191" s="1780" t="s">
        <v>241</v>
      </c>
      <c r="C191" s="369"/>
      <c r="D191" s="2462"/>
      <c r="E191" s="2204"/>
      <c r="F191" s="2383" t="str">
        <f>INDEX(PT_DIFFERENTIATION_VTAR,MATCH(A191,PT_DIFFERENTIATION_VTAR_ID,0))</f>
        <v>Тариф на транспортировку воды</v>
      </c>
      <c r="G191" s="2427" t="str">
        <f>INDEX(PT_DIFFERENTIATION_NTAR,MATCH(B191,PT_DIFFERENTIATION_NTAR_ID,0))</f>
        <v/>
      </c>
      <c r="H191" s="1862"/>
      <c r="I191" s="1739"/>
      <c r="J191" s="1773"/>
      <c r="K191" s="1778"/>
      <c r="L191" s="1862" t="s">
        <v>311</v>
      </c>
      <c r="M191" s="341"/>
      <c r="N191" s="334"/>
      <c r="O191" s="1624"/>
      <c r="P191" s="1624"/>
      <c r="AH191" s="1631">
        <v>0</v>
      </c>
    </row>
    <row s="1635" customFormat="1" customHeight="1" ht="18.75" hidden="1">
      <c r="A192" s="1780"/>
      <c r="B192" s="1780"/>
      <c r="C192" s="369" t="s">
        <v>1149</v>
      </c>
      <c r="D192" s="2462"/>
      <c r="E192" s="2204"/>
      <c r="F192" s="2383"/>
      <c r="G192" s="2427"/>
      <c r="H192" s="1500"/>
      <c r="I192" s="651" t="s">
        <v>1148</v>
      </c>
      <c r="J192" s="571"/>
      <c r="K192" s="1500"/>
      <c r="L192" s="214"/>
      <c r="M192" s="341"/>
      <c r="N192" s="334"/>
      <c r="O192" s="1624"/>
      <c r="P192" s="1624"/>
      <c r="AH192" s="1631">
        <v>0</v>
      </c>
    </row>
    <row s="1635" customFormat="1" customHeight="1" ht="0.75" hidden="1">
      <c r="A193" s="1780"/>
      <c r="B193" s="1780"/>
      <c r="C193" s="369" t="s">
        <v>1158</v>
      </c>
      <c r="D193" s="2462"/>
      <c r="E193" s="2204"/>
      <c r="F193" s="2383"/>
      <c r="G193" s="400"/>
      <c r="H193" s="1500"/>
      <c r="I193" s="651"/>
      <c r="J193" s="571"/>
      <c r="K193" s="1500"/>
      <c r="L193" s="214"/>
      <c r="M193" s="341"/>
      <c r="N193" s="334"/>
      <c r="O193" s="1624"/>
      <c r="P193" s="1624"/>
      <c r="AH193" s="1631">
        <v>0</v>
      </c>
    </row>
    <row s="1635" customFormat="1" customHeight="1" ht="18.75" hidden="1">
      <c r="A194" s="1780" t="s">
        <v>245</v>
      </c>
      <c r="B194" s="1780" t="s">
        <v>246</v>
      </c>
      <c r="C194" s="369"/>
      <c r="D194" s="2462"/>
      <c r="E194" s="2204"/>
      <c r="F194" s="2383" t="str">
        <f>INDEX(PT_DIFFERENTIATION_VTAR,MATCH(A194,PT_DIFFERENTIATION_VTAR_ID,0))</f>
        <v>Тариф на подвоз воды</v>
      </c>
      <c r="G194" s="2427" t="str">
        <f>INDEX(PT_DIFFERENTIATION_NTAR,MATCH(B194,PT_DIFFERENTIATION_NTAR_ID,0))</f>
        <v/>
      </c>
      <c r="H194" s="1862"/>
      <c r="I194" s="1739"/>
      <c r="J194" s="1773"/>
      <c r="K194" s="1778"/>
      <c r="L194" s="1862" t="s">
        <v>311</v>
      </c>
      <c r="M194" s="341"/>
      <c r="N194" s="334"/>
      <c r="O194" s="1624"/>
      <c r="P194" s="1624"/>
      <c r="AH194" s="1631">
        <v>0</v>
      </c>
    </row>
    <row s="1635" customFormat="1" customHeight="1" ht="18.75" hidden="1">
      <c r="A195" s="1780"/>
      <c r="B195" s="1780"/>
      <c r="C195" s="369" t="s">
        <v>1149</v>
      </c>
      <c r="D195" s="2462"/>
      <c r="E195" s="2204"/>
      <c r="F195" s="2383"/>
      <c r="G195" s="2427"/>
      <c r="H195" s="1500"/>
      <c r="I195" s="651" t="s">
        <v>1148</v>
      </c>
      <c r="J195" s="571"/>
      <c r="K195" s="1500"/>
      <c r="L195" s="214"/>
      <c r="M195" s="341"/>
      <c r="N195" s="334"/>
      <c r="O195" s="1624"/>
      <c r="P195" s="1624"/>
      <c r="AH195" s="1631">
        <v>0</v>
      </c>
    </row>
    <row s="1635" customFormat="1" customHeight="1" ht="0.75" hidden="1">
      <c r="A196" s="1780"/>
      <c r="B196" s="1780"/>
      <c r="C196" s="369" t="s">
        <v>1158</v>
      </c>
      <c r="D196" s="2462"/>
      <c r="E196" s="2204"/>
      <c r="F196" s="2383"/>
      <c r="G196" s="400"/>
      <c r="H196" s="1500"/>
      <c r="I196" s="651"/>
      <c r="J196" s="571"/>
      <c r="K196" s="1500"/>
      <c r="L196" s="214"/>
      <c r="M196" s="341"/>
      <c r="N196" s="334"/>
      <c r="O196" s="1624"/>
      <c r="P196" s="1624"/>
      <c r="AH196" s="1631">
        <v>0</v>
      </c>
    </row>
    <row s="1635" customFormat="1" customHeight="1" ht="18.75" hidden="1">
      <c r="A197" s="1780" t="s">
        <v>250</v>
      </c>
      <c r="B197" s="1780" t="s">
        <v>251</v>
      </c>
      <c r="C197" s="369"/>
      <c r="D197" s="2462"/>
      <c r="E197" s="2204"/>
      <c r="F197" s="2383" t="str">
        <f>INDEX(PT_DIFFERENTIATION_VTAR,MATCH(A197,PT_DIFFERENTIATION_VTAR_ID,0))</f>
        <v>Тариф на подключение (технологическое присоединение) к централизованной системе холодного водоснабжения</v>
      </c>
      <c r="G197" s="2427" t="str">
        <f>INDEX(PT_DIFFERENTIATION_NTAR,MATCH(B197,PT_DIFFERENTIATION_NTAR_ID,0))</f>
        <v/>
      </c>
      <c r="H197" s="1862"/>
      <c r="I197" s="1739"/>
      <c r="J197" s="1773"/>
      <c r="K197" s="1778"/>
      <c r="L197" s="1862" t="s">
        <v>311</v>
      </c>
      <c r="M197" s="341"/>
      <c r="N197" s="334"/>
      <c r="O197" s="1624"/>
      <c r="P197" s="1624"/>
      <c r="AH197" s="1631">
        <v>0</v>
      </c>
    </row>
    <row s="1635" customFormat="1" customHeight="1" ht="18.75" hidden="1">
      <c r="A198" s="1780"/>
      <c r="B198" s="1780"/>
      <c r="C198" s="369" t="s">
        <v>1149</v>
      </c>
      <c r="D198" s="2462"/>
      <c r="E198" s="2204"/>
      <c r="F198" s="2383"/>
      <c r="G198" s="2427"/>
      <c r="H198" s="1500"/>
      <c r="I198" s="651" t="s">
        <v>1148</v>
      </c>
      <c r="J198" s="571"/>
      <c r="K198" s="1500"/>
      <c r="L198" s="214"/>
      <c r="M198" s="341"/>
      <c r="N198" s="334"/>
      <c r="O198" s="1624"/>
      <c r="P198" s="1624"/>
      <c r="AH198" s="1631">
        <v>0</v>
      </c>
    </row>
    <row s="1635" customFormat="1" customHeight="1" ht="0.75" hidden="1">
      <c r="A199" s="1780"/>
      <c r="B199" s="1780"/>
      <c r="C199" s="369" t="s">
        <v>1158</v>
      </c>
      <c r="D199" s="2462"/>
      <c r="E199" s="2204"/>
      <c r="F199" s="2383"/>
      <c r="G199" s="400"/>
      <c r="H199" s="1500"/>
      <c r="I199" s="651"/>
      <c r="J199" s="571"/>
      <c r="K199" s="1500"/>
      <c r="L199" s="214"/>
      <c r="M199" s="341"/>
      <c r="N199" s="334"/>
      <c r="O199" s="1624"/>
      <c r="P199" s="1624"/>
      <c r="AH199" s="1631">
        <v>0</v>
      </c>
    </row>
    <row s="1635" customFormat="1" customHeight="1" ht="18.75" hidden="1">
      <c r="A200" s="1780" t="s">
        <v>255</v>
      </c>
      <c r="B200" s="1780" t="s">
        <v>256</v>
      </c>
      <c r="C200" s="369"/>
      <c r="D200" s="2462"/>
      <c r="E200" s="2204"/>
      <c r="F200" s="2383" t="str">
        <f>INDEX(PT_DIFFERENTIATION_VTAR,MATCH(A200,PT_DIFFERENTIATION_VTAR_ID,0))</f>
        <v>Тариф на горячую воду (горячее водоснабжение)</v>
      </c>
      <c r="G200" s="2427" t="str">
        <f>INDEX(PT_DIFFERENTIATION_NTAR,MATCH(B200,PT_DIFFERENTIATION_NTAR_ID,0))</f>
        <v/>
      </c>
      <c r="H200" s="1862"/>
      <c r="I200" s="1739"/>
      <c r="J200" s="1773"/>
      <c r="K200" s="1778"/>
      <c r="L200" s="1862" t="s">
        <v>311</v>
      </c>
      <c r="M200" s="341"/>
      <c r="N200" s="334"/>
      <c r="O200" s="1624"/>
      <c r="P200" s="1624"/>
      <c r="AH200" s="1631">
        <v>0</v>
      </c>
    </row>
    <row s="1635" customFormat="1" customHeight="1" ht="18.75" hidden="1">
      <c r="A201" s="1780"/>
      <c r="B201" s="1780"/>
      <c r="C201" s="369" t="s">
        <v>1149</v>
      </c>
      <c r="D201" s="2462"/>
      <c r="E201" s="2204"/>
      <c r="F201" s="2383"/>
      <c r="G201" s="2427"/>
      <c r="H201" s="1500"/>
      <c r="I201" s="651" t="s">
        <v>1148</v>
      </c>
      <c r="J201" s="571"/>
      <c r="K201" s="1500"/>
      <c r="L201" s="214"/>
      <c r="M201" s="341"/>
      <c r="N201" s="334"/>
      <c r="O201" s="1624"/>
      <c r="P201" s="1624"/>
      <c r="AH201" s="1631">
        <v>0</v>
      </c>
    </row>
    <row s="1635" customFormat="1" customHeight="1" ht="0.75" hidden="1">
      <c r="A202" s="1780"/>
      <c r="B202" s="1780"/>
      <c r="C202" s="369" t="s">
        <v>1158</v>
      </c>
      <c r="D202" s="2462"/>
      <c r="E202" s="2204"/>
      <c r="F202" s="2383"/>
      <c r="G202" s="400"/>
      <c r="H202" s="1500"/>
      <c r="I202" s="651"/>
      <c r="J202" s="571"/>
      <c r="K202" s="1500"/>
      <c r="L202" s="214"/>
      <c r="M202" s="341"/>
      <c r="N202" s="334"/>
      <c r="O202" s="1624"/>
      <c r="P202" s="1624"/>
      <c r="AH202" s="1631">
        <v>0</v>
      </c>
    </row>
    <row s="1635" customFormat="1" customHeight="1" ht="18.75" hidden="1">
      <c r="A203" s="1780" t="s">
        <v>260</v>
      </c>
      <c r="B203" s="1780" t="s">
        <v>261</v>
      </c>
      <c r="C203" s="369"/>
      <c r="D203" s="2462"/>
      <c r="E203" s="2204"/>
      <c r="F203" s="2383" t="str">
        <f>INDEX(PT_DIFFERENTIATION_VTAR,MATCH(A203,PT_DIFFERENTIATION_VTAR_ID,0))</f>
        <v>Тариф на транспортировку горячей воды</v>
      </c>
      <c r="G203" s="2427" t="str">
        <f>INDEX(PT_DIFFERENTIATION_NTAR,MATCH(B203,PT_DIFFERENTIATION_NTAR_ID,0))</f>
        <v/>
      </c>
      <c r="H203" s="1862"/>
      <c r="I203" s="1739"/>
      <c r="J203" s="1773"/>
      <c r="K203" s="1778"/>
      <c r="L203" s="1862" t="s">
        <v>311</v>
      </c>
      <c r="M203" s="341"/>
      <c r="N203" s="334"/>
      <c r="O203" s="1624"/>
      <c r="P203" s="1624"/>
      <c r="AH203" s="1631">
        <v>0</v>
      </c>
    </row>
    <row s="1635" customFormat="1" customHeight="1" ht="18.75" hidden="1">
      <c r="A204" s="1780"/>
      <c r="B204" s="1780"/>
      <c r="C204" s="369" t="s">
        <v>1149</v>
      </c>
      <c r="D204" s="2462"/>
      <c r="E204" s="2204"/>
      <c r="F204" s="2383"/>
      <c r="G204" s="2427"/>
      <c r="H204" s="1500"/>
      <c r="I204" s="651" t="s">
        <v>1148</v>
      </c>
      <c r="J204" s="571"/>
      <c r="K204" s="1500"/>
      <c r="L204" s="214"/>
      <c r="M204" s="341"/>
      <c r="N204" s="334"/>
      <c r="O204" s="1624"/>
      <c r="P204" s="1624"/>
      <c r="AH204" s="1631">
        <v>0</v>
      </c>
    </row>
    <row s="1635" customFormat="1" customHeight="1" ht="0.75" hidden="1">
      <c r="A205" s="1780"/>
      <c r="B205" s="1780"/>
      <c r="C205" s="369" t="s">
        <v>1158</v>
      </c>
      <c r="D205" s="2462"/>
      <c r="E205" s="2204"/>
      <c r="F205" s="2383"/>
      <c r="G205" s="400"/>
      <c r="H205" s="1500"/>
      <c r="I205" s="651"/>
      <c r="J205" s="571"/>
      <c r="K205" s="1500"/>
      <c r="L205" s="214"/>
      <c r="M205" s="341"/>
      <c r="N205" s="334"/>
      <c r="O205" s="1624"/>
      <c r="P205" s="1624"/>
      <c r="AH205" s="1631">
        <v>0</v>
      </c>
    </row>
    <row s="1635" customFormat="1" customHeight="1" ht="18.75" hidden="1">
      <c r="A206" s="1780" t="s">
        <v>265</v>
      </c>
      <c r="B206" s="1780" t="s">
        <v>266</v>
      </c>
      <c r="C206" s="369"/>
      <c r="D206" s="2462"/>
      <c r="E206" s="2204"/>
      <c r="F206" s="2383" t="str">
        <f>INDEX(PT_DIFFERENTIATION_VTAR,MATCH(A206,PT_DIFFERENTIATION_VTAR_ID,0))</f>
        <v>Тариф на подключение (технологическое присоединение) к централизованной системе горячего водоснабжения</v>
      </c>
      <c r="G206" s="2427" t="str">
        <f>INDEX(PT_DIFFERENTIATION_NTAR,MATCH(B206,PT_DIFFERENTIATION_NTAR_ID,0))</f>
        <v/>
      </c>
      <c r="H206" s="1862"/>
      <c r="I206" s="1739"/>
      <c r="J206" s="1773"/>
      <c r="K206" s="1778"/>
      <c r="L206" s="1862" t="s">
        <v>311</v>
      </c>
      <c r="M206" s="341"/>
      <c r="N206" s="334"/>
      <c r="O206" s="1624"/>
      <c r="P206" s="1624"/>
      <c r="AH206" s="1631">
        <v>0</v>
      </c>
    </row>
    <row s="1635" customFormat="1" customHeight="1" ht="18.75" hidden="1">
      <c r="A207" s="1780"/>
      <c r="B207" s="1780"/>
      <c r="C207" s="369" t="s">
        <v>1149</v>
      </c>
      <c r="D207" s="2462"/>
      <c r="E207" s="2204"/>
      <c r="F207" s="2383"/>
      <c r="G207" s="2427"/>
      <c r="H207" s="1500"/>
      <c r="I207" s="651" t="s">
        <v>1148</v>
      </c>
      <c r="J207" s="571"/>
      <c r="K207" s="1500"/>
      <c r="L207" s="214"/>
      <c r="M207" s="341"/>
      <c r="N207" s="334"/>
      <c r="O207" s="1624"/>
      <c r="P207" s="1624"/>
      <c r="AH207" s="1631">
        <v>0</v>
      </c>
    </row>
    <row s="1635" customFormat="1" customHeight="1" ht="0.75" hidden="1">
      <c r="A208" s="1780"/>
      <c r="B208" s="1780"/>
      <c r="C208" s="369" t="s">
        <v>1158</v>
      </c>
      <c r="D208" s="2462"/>
      <c r="E208" s="2204"/>
      <c r="F208" s="2383"/>
      <c r="G208" s="400"/>
      <c r="H208" s="1500"/>
      <c r="I208" s="651"/>
      <c r="J208" s="571"/>
      <c r="K208" s="1500"/>
      <c r="L208" s="214"/>
      <c r="M208" s="341"/>
      <c r="N208" s="334"/>
      <c r="O208" s="1624"/>
      <c r="P208" s="1624"/>
      <c r="AH208" s="1631">
        <v>0</v>
      </c>
    </row>
    <row s="1635" customFormat="1" customHeight="1" ht="18.75" hidden="1">
      <c r="A209" s="1780" t="s">
        <v>270</v>
      </c>
      <c r="B209" s="1780" t="s">
        <v>271</v>
      </c>
      <c r="C209" s="369"/>
      <c r="D209" s="2462"/>
      <c r="E209" s="2204"/>
      <c r="F209" s="2383" t="str">
        <f>INDEX(PT_DIFFERENTIATION_VTAR,MATCH(A209,PT_DIFFERENTIATION_VTAR_ID,0))</f>
        <v>Тариф на водоотведение</v>
      </c>
      <c r="G209" s="2427" t="str">
        <f>INDEX(PT_DIFFERENTIATION_NTAR,MATCH(B209,PT_DIFFERENTIATION_NTAR_ID,0))</f>
        <v/>
      </c>
      <c r="H209" s="1862"/>
      <c r="I209" s="1739"/>
      <c r="J209" s="1773"/>
      <c r="K209" s="1778"/>
      <c r="L209" s="1862" t="s">
        <v>311</v>
      </c>
      <c r="M209" s="341"/>
      <c r="N209" s="334"/>
      <c r="O209" s="1624"/>
      <c r="P209" s="1624"/>
      <c r="AH209" s="1631">
        <v>0</v>
      </c>
    </row>
    <row s="1635" customFormat="1" customHeight="1" ht="18.75" hidden="1">
      <c r="A210" s="1780"/>
      <c r="B210" s="1780"/>
      <c r="C210" s="369" t="s">
        <v>1149</v>
      </c>
      <c r="D210" s="2462"/>
      <c r="E210" s="2204"/>
      <c r="F210" s="2383"/>
      <c r="G210" s="2427"/>
      <c r="H210" s="1500"/>
      <c r="I210" s="651" t="s">
        <v>1148</v>
      </c>
      <c r="J210" s="571"/>
      <c r="K210" s="1500"/>
      <c r="L210" s="214"/>
      <c r="M210" s="341"/>
      <c r="N210" s="334"/>
      <c r="O210" s="1624"/>
      <c r="P210" s="1624"/>
      <c r="AH210" s="1631">
        <v>0</v>
      </c>
    </row>
    <row s="1635" customFormat="1" customHeight="1" ht="0.75" hidden="1">
      <c r="A211" s="1780"/>
      <c r="B211" s="1780"/>
      <c r="C211" s="369" t="s">
        <v>1158</v>
      </c>
      <c r="D211" s="2462"/>
      <c r="E211" s="2204"/>
      <c r="F211" s="2383"/>
      <c r="G211" s="400"/>
      <c r="H211" s="1500"/>
      <c r="I211" s="651"/>
      <c r="J211" s="571"/>
      <c r="K211" s="1500"/>
      <c r="L211" s="214"/>
      <c r="M211" s="341"/>
      <c r="N211" s="334"/>
      <c r="O211" s="1624"/>
      <c r="P211" s="1624"/>
      <c r="AH211" s="1631">
        <v>0</v>
      </c>
    </row>
    <row s="1635" customFormat="1" customHeight="1" ht="18.75" hidden="1">
      <c r="A212" s="1780" t="s">
        <v>275</v>
      </c>
      <c r="B212" s="1780" t="s">
        <v>276</v>
      </c>
      <c r="C212" s="369"/>
      <c r="D212" s="2462"/>
      <c r="E212" s="2204"/>
      <c r="F212" s="2383" t="str">
        <f>INDEX(PT_DIFFERENTIATION_VTAR,MATCH(A212,PT_DIFFERENTIATION_VTAR_ID,0))</f>
        <v>Тариф на транспортировку сточных вод</v>
      </c>
      <c r="G212" s="2427" t="str">
        <f>INDEX(PT_DIFFERENTIATION_NTAR,MATCH(B212,PT_DIFFERENTIATION_NTAR_ID,0))</f>
        <v/>
      </c>
      <c r="H212" s="1862"/>
      <c r="I212" s="1739"/>
      <c r="J212" s="1773"/>
      <c r="K212" s="1778"/>
      <c r="L212" s="1862" t="s">
        <v>311</v>
      </c>
      <c r="M212" s="341"/>
      <c r="N212" s="334"/>
      <c r="O212" s="1624"/>
      <c r="P212" s="1624"/>
      <c r="AH212" s="1631">
        <v>0</v>
      </c>
    </row>
    <row s="1635" customFormat="1" customHeight="1" ht="18.75" hidden="1">
      <c r="A213" s="1780"/>
      <c r="B213" s="1780"/>
      <c r="C213" s="369" t="s">
        <v>1149</v>
      </c>
      <c r="D213" s="2462"/>
      <c r="E213" s="2204"/>
      <c r="F213" s="2383"/>
      <c r="G213" s="2427"/>
      <c r="H213" s="1500"/>
      <c r="I213" s="651" t="s">
        <v>1148</v>
      </c>
      <c r="J213" s="571"/>
      <c r="K213" s="1500"/>
      <c r="L213" s="214"/>
      <c r="M213" s="341"/>
      <c r="N213" s="334"/>
      <c r="O213" s="1624"/>
      <c r="P213" s="1624"/>
      <c r="AH213" s="1631">
        <v>0</v>
      </c>
    </row>
    <row s="1635" customFormat="1" customHeight="1" ht="0.75" hidden="1">
      <c r="A214" s="1780"/>
      <c r="B214" s="1780"/>
      <c r="C214" s="369" t="s">
        <v>1158</v>
      </c>
      <c r="D214" s="2462"/>
      <c r="E214" s="2204"/>
      <c r="F214" s="2383"/>
      <c r="G214" s="400"/>
      <c r="H214" s="1500"/>
      <c r="I214" s="651"/>
      <c r="J214" s="571"/>
      <c r="K214" s="1500"/>
      <c r="L214" s="214"/>
      <c r="M214" s="341"/>
      <c r="N214" s="334"/>
      <c r="O214" s="1624"/>
      <c r="P214" s="1624"/>
      <c r="AH214" s="1631">
        <v>0</v>
      </c>
    </row>
    <row s="1635" customFormat="1" customHeight="1" ht="18.75" hidden="1">
      <c r="A215" s="1780" t="s">
        <v>280</v>
      </c>
      <c r="B215" s="1780" t="s">
        <v>281</v>
      </c>
      <c r="C215" s="369"/>
      <c r="D215" s="2462"/>
      <c r="E215" s="2204"/>
      <c r="F215" s="2383" t="str">
        <f>INDEX(PT_DIFFERENTIATION_VTAR,MATCH(A215,PT_DIFFERENTIATION_VTAR_ID,0))</f>
        <v>Тариф на подключение (технологическое присоединение) к централизованной системе водоотведения</v>
      </c>
      <c r="G215" s="2427" t="str">
        <f>INDEX(PT_DIFFERENTIATION_NTAR,MATCH(B215,PT_DIFFERENTIATION_NTAR_ID,0))</f>
        <v/>
      </c>
      <c r="H215" s="1862"/>
      <c r="I215" s="1739"/>
      <c r="J215" s="1773"/>
      <c r="K215" s="1778"/>
      <c r="L215" s="1862" t="s">
        <v>311</v>
      </c>
      <c r="M215" s="341"/>
      <c r="N215" s="334"/>
      <c r="O215" s="1624"/>
      <c r="P215" s="1624"/>
      <c r="AH215" s="1631">
        <v>0</v>
      </c>
    </row>
    <row s="1635" customFormat="1" customHeight="1" ht="18.75" hidden="1">
      <c r="A216" s="1780"/>
      <c r="B216" s="1780"/>
      <c r="C216" s="369" t="s">
        <v>1149</v>
      </c>
      <c r="D216" s="2462"/>
      <c r="E216" s="2204"/>
      <c r="F216" s="2383"/>
      <c r="G216" s="2427"/>
      <c r="H216" s="1500"/>
      <c r="I216" s="651" t="s">
        <v>1148</v>
      </c>
      <c r="J216" s="571"/>
      <c r="K216" s="1500"/>
      <c r="L216" s="214"/>
      <c r="M216" s="341"/>
      <c r="N216" s="334"/>
      <c r="O216" s="1624"/>
      <c r="P216" s="1624"/>
      <c r="AH216" s="1631">
        <v>0</v>
      </c>
    </row>
    <row s="1635" customFormat="1" customHeight="1" ht="1.05">
      <c r="A217" s="1780"/>
      <c r="B217" s="1780"/>
      <c r="C217" s="369" t="s">
        <v>1158</v>
      </c>
      <c r="D217" s="2462"/>
      <c r="E217" s="2204"/>
      <c r="F217" s="2383"/>
      <c r="G217" s="400"/>
      <c r="H217" s="1500"/>
      <c r="I217" s="651"/>
      <c r="J217" s="571"/>
      <c r="K217" s="1500"/>
      <c r="L217" s="214"/>
      <c r="M217" s="341"/>
      <c r="N217" s="334"/>
      <c r="O217" s="1624"/>
      <c r="P217" s="1624"/>
      <c r="AH217" s="1631">
        <v>1</v>
      </c>
    </row>
    <row customHeight="1" ht="27.299999999999997">
      <c r="A218" s="1780"/>
      <c r="B218" s="1780"/>
      <c r="D218" s="376"/>
      <c r="E218" s="147" t="s">
        <v>112</v>
      </c>
      <c r="F21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8" s="2460"/>
      <c r="H218" s="2460"/>
      <c r="I218" s="2460"/>
      <c r="J218" s="2460"/>
      <c r="K218" s="2460"/>
      <c r="L218" s="2460"/>
      <c r="M218" s="297"/>
      <c r="N218" s="334"/>
      <c r="AH218" s="374">
        <v>26</v>
      </c>
    </row>
    <row s="1635" customFormat="1" customHeight="1" ht="60.75" hidden="1">
      <c r="A219" s="1780" t="s">
        <v>156</v>
      </c>
      <c r="B219" s="1780" t="s">
        <v>157</v>
      </c>
      <c r="C219" s="369"/>
      <c r="D219" s="2462"/>
      <c r="E219" s="2204"/>
      <c r="F219" s="2383" t="str">
        <f>INDEX(PT_DIFFERENTIATION_VTAR,MATCH(A219,PT_DIFFERENTIATION_VTAR_ID,0))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9" s="2427" t="str">
        <f>INDEX(PT_DIFFERENTIATION_NTAR,MATCH(B219,PT_DIFFERENTIATION_NTAR_ID,0))</f>
        <v/>
      </c>
      <c r="H219" s="1862"/>
      <c r="I219" s="1739"/>
      <c r="J219" s="1773"/>
      <c r="K219" s="1778"/>
      <c r="L219" s="1862" t="s">
        <v>311</v>
      </c>
      <c r="M21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9" s="334"/>
      <c r="O219" s="1624"/>
      <c r="P219" s="1624"/>
      <c r="AH219" s="1631">
        <v>0</v>
      </c>
    </row>
    <row s="1635" customFormat="1" customHeight="1" ht="18.75" hidden="1">
      <c r="A220" s="1780"/>
      <c r="B220" s="1780"/>
      <c r="C220" s="369" t="s">
        <v>1149</v>
      </c>
      <c r="D220" s="2462"/>
      <c r="E220" s="2204"/>
      <c r="F220" s="2383"/>
      <c r="G220" s="2427"/>
      <c r="H220" s="1500"/>
      <c r="I220" s="651" t="s">
        <v>1148</v>
      </c>
      <c r="J220" s="571"/>
      <c r="K220" s="1500"/>
      <c r="L220" s="214"/>
      <c r="M220" s="2170"/>
      <c r="N220" s="334"/>
      <c r="O220" s="1624"/>
      <c r="P220" s="1624"/>
      <c r="AH220" s="1631">
        <v>0</v>
      </c>
    </row>
    <row s="1635" customFormat="1" customHeight="1" ht="0.75" hidden="1">
      <c r="A221" s="1780"/>
      <c r="B221" s="1780"/>
      <c r="C221" s="369" t="s">
        <v>1158</v>
      </c>
      <c r="D221" s="2462"/>
      <c r="E221" s="2204"/>
      <c r="F221" s="2383"/>
      <c r="G221" s="400"/>
      <c r="H221" s="1500"/>
      <c r="I221" s="651"/>
      <c r="J221" s="571"/>
      <c r="K221" s="1500"/>
      <c r="L221" s="214"/>
      <c r="M221" s="2170"/>
      <c r="N221" s="334"/>
      <c r="O221" s="1624"/>
      <c r="P221" s="1624"/>
      <c r="AH221" s="1631">
        <v>0</v>
      </c>
    </row>
    <row s="1635" customFormat="1" customHeight="1" ht="19.999999999999996" hidden="1">
      <c r="A222" s="1780" t="s">
        <v>162</v>
      </c>
      <c r="B222" s="1780" t="s">
        <v>163</v>
      </c>
      <c r="C222" s="369"/>
      <c r="D222" s="2462"/>
      <c r="E222" s="2204"/>
      <c r="F222" s="2383" t="str">
        <f>INDEX(PT_DIFFERENTIATION_VTAR,MATCH(A222,PT_DIFFERENTIATION_VTAR_ID,0))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22" s="2427" t="str">
        <f>INDEX(PT_DIFFERENTIATION_NTAR,MATCH(B222,PT_DIFFERENTIATION_NTAR_ID,0))</f>
        <v/>
      </c>
      <c r="H222" s="1862"/>
      <c r="I222" s="1739">
        <v>46388</v>
      </c>
      <c r="J222" s="1773">
        <v>46752</v>
      </c>
      <c r="K222" s="1778">
        <v>1247.34</v>
      </c>
      <c r="L222" s="1862" t="s">
        <v>311</v>
      </c>
      <c r="M222" s="2171"/>
      <c r="N222" s="334"/>
      <c r="O222" s="1624"/>
      <c r="P222" s="1624"/>
      <c r="AH222" s="1631">
        <v>0</v>
      </c>
    </row>
    <row s="1635" customFormat="1" customHeight="1" ht="20.833333333333332" hidden="1">
      <c r="A223" s="1823"/>
      <c r="B223" s="1823"/>
      <c r="C223" s="1687"/>
      <c r="D223" s="344"/>
      <c r="E223" s="1031"/>
      <c r="F223" s="1031"/>
      <c r="G223" s="1031"/>
      <c r="H223" s="2577" t="s">
        <v>450</v>
      </c>
      <c r="I223" s="1739">
        <v>46753</v>
      </c>
      <c r="J223" s="1773">
        <v>47118</v>
      </c>
      <c r="K223" s="1778">
        <v>5148.58</v>
      </c>
      <c r="L223" s="2271" t="s">
        <v>311</v>
      </c>
      <c r="M223" s="2318"/>
      <c r="N223" s="618"/>
      <c r="O223" s="1624"/>
      <c r="P223" s="1624"/>
      <c r="Q223" s="1635"/>
      <c r="R223" s="1635"/>
      <c r="S223" s="1635"/>
      <c r="T223" s="1635"/>
      <c r="U223" s="1635"/>
      <c r="V223" s="1635"/>
      <c r="W223" s="1635"/>
      <c r="X223" s="1635"/>
      <c r="Y223" s="1635"/>
      <c r="Z223" s="1635"/>
      <c r="AA223" s="1635"/>
      <c r="AB223" s="1635"/>
      <c r="AC223" s="1635"/>
      <c r="AD223" s="1635"/>
      <c r="AE223" s="1635"/>
      <c r="AF223" s="1635"/>
      <c r="AG223" s="1635"/>
      <c r="AH223" s="1635">
        <v>0</v>
      </c>
    </row>
    <row s="1635" customFormat="1" customHeight="1" ht="18.75" hidden="1">
      <c r="A224" s="1780"/>
      <c r="B224" s="1780"/>
      <c r="C224" s="369" t="s">
        <v>1149</v>
      </c>
      <c r="D224" s="2462"/>
      <c r="E224" s="2204"/>
      <c r="F224" s="2383"/>
      <c r="G224" s="2427"/>
      <c r="H224" s="1500"/>
      <c r="I224" s="651" t="s">
        <v>1148</v>
      </c>
      <c r="J224" s="571"/>
      <c r="K224" s="1500"/>
      <c r="L224" s="214"/>
      <c r="M224" s="1861"/>
      <c r="N224" s="334"/>
      <c r="O224" s="1624"/>
      <c r="P224" s="1624"/>
      <c r="AH224" s="1631">
        <v>0</v>
      </c>
    </row>
    <row s="1635" customFormat="1" customHeight="1" ht="0.75" hidden="1">
      <c r="A225" s="1780"/>
      <c r="B225" s="1780"/>
      <c r="C225" s="369" t="s">
        <v>1158</v>
      </c>
      <c r="D225" s="2462"/>
      <c r="E225" s="2204"/>
      <c r="F225" s="2383"/>
      <c r="G225" s="400"/>
      <c r="H225" s="1500"/>
      <c r="I225" s="651"/>
      <c r="J225" s="571"/>
      <c r="K225" s="1500"/>
      <c r="L225" s="214"/>
      <c r="M225" s="341"/>
      <c r="N225" s="334"/>
      <c r="O225" s="1624"/>
      <c r="P225" s="1624"/>
      <c r="AH225" s="1631">
        <v>0</v>
      </c>
    </row>
    <row s="1635" customFormat="1" customHeight="1" ht="20.833333333333332">
      <c r="A226" s="1780" t="s">
        <v>170</v>
      </c>
      <c r="B226" s="1780" t="s">
        <v>171</v>
      </c>
      <c r="C226" s="369"/>
      <c r="D226" s="2462"/>
      <c r="E226" s="2204"/>
      <c r="F226" s="2383" t="str">
        <f>INDEX(PT_DIFFERENTIATION_VTAR,MATCH(A226,PT_DIFFERENTIATION_VTAR_ID,0))</f>
        <v>Тарифы на теплоноситель, поставляемый теплоснабжающими организациями потребителям, другим теплоснабжающим организациям</v>
      </c>
      <c r="G226" s="2427" t="str">
        <f>INDEX(PT_DIFFERENTIATION_NTAR,MATCH(B226,PT_DIFFERENTIATION_NTAR_ID,0))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H226" s="1862"/>
      <c r="I226" s="1739">
        <v>46388</v>
      </c>
      <c r="J226" s="1773">
        <v>46752</v>
      </c>
      <c r="K226" s="1778">
        <v>0</v>
      </c>
      <c r="L226" s="1862" t="s">
        <v>311</v>
      </c>
      <c r="M226" s="341"/>
      <c r="N226" s="334"/>
      <c r="O226" s="1624"/>
      <c r="P226" s="1624"/>
      <c r="AH226" s="1631">
        <v>0</v>
      </c>
    </row>
    <row s="1635" customFormat="1" customHeight="1" ht="20.833333333333332">
      <c r="A227" s="1823"/>
      <c r="B227" s="1823"/>
      <c r="C227" s="1687"/>
      <c r="D227" s="344"/>
      <c r="E227" s="1031"/>
      <c r="F227" s="1031"/>
      <c r="G227" s="1031"/>
      <c r="H227" s="2577" t="s">
        <v>450</v>
      </c>
      <c r="I227" s="1739">
        <v>46753</v>
      </c>
      <c r="J227" s="1773">
        <v>47118</v>
      </c>
      <c r="K227" s="1778">
        <v>0</v>
      </c>
      <c r="L227" s="2271" t="s">
        <v>311</v>
      </c>
      <c r="M227" s="2318"/>
      <c r="N227" s="618"/>
      <c r="O227" s="1624"/>
      <c r="P227" s="1624"/>
      <c r="Q227" s="1635"/>
      <c r="R227" s="1635"/>
      <c r="S227" s="1635"/>
      <c r="T227" s="1635"/>
      <c r="U227" s="1635"/>
      <c r="V227" s="1635"/>
      <c r="W227" s="1635"/>
      <c r="X227" s="1635"/>
      <c r="Y227" s="1635"/>
      <c r="Z227" s="1635"/>
      <c r="AA227" s="1635"/>
      <c r="AB227" s="1635"/>
      <c r="AC227" s="1635"/>
      <c r="AD227" s="1635"/>
      <c r="AE227" s="1635"/>
      <c r="AF227" s="1635"/>
      <c r="AG227" s="1635"/>
      <c r="AH227" s="1635">
        <v>0</v>
      </c>
    </row>
    <row s="1635" customFormat="1" customHeight="1" ht="20.833333333333332">
      <c r="A228" s="1823"/>
      <c r="B228" s="1823"/>
      <c r="C228" s="1687"/>
      <c r="D228" s="344"/>
      <c r="E228" s="1031"/>
      <c r="F228" s="1031"/>
      <c r="G228" s="1031"/>
      <c r="H228" s="2577" t="s">
        <v>450</v>
      </c>
      <c r="I228" s="1739">
        <v>47119</v>
      </c>
      <c r="J228" s="1773">
        <v>47483</v>
      </c>
      <c r="K228" s="1778">
        <v>0</v>
      </c>
      <c r="L228" s="2271" t="s">
        <v>311</v>
      </c>
      <c r="M228" s="2318"/>
      <c r="N228" s="618"/>
      <c r="O228" s="1624"/>
      <c r="P228" s="1624"/>
      <c r="Q228" s="1635"/>
      <c r="R228" s="1635"/>
      <c r="S228" s="1635"/>
      <c r="T228" s="1635"/>
      <c r="U228" s="1635"/>
      <c r="V228" s="1635"/>
      <c r="W228" s="1635"/>
      <c r="X228" s="1635"/>
      <c r="Y228" s="1635"/>
      <c r="Z228" s="1635"/>
      <c r="AA228" s="1635"/>
      <c r="AB228" s="1635"/>
      <c r="AC228" s="1635"/>
      <c r="AD228" s="1635"/>
      <c r="AE228" s="1635"/>
      <c r="AF228" s="1635"/>
      <c r="AG228" s="1635"/>
      <c r="AH228" s="1635">
        <v>0</v>
      </c>
    </row>
    <row s="1635" customFormat="1" customHeight="1" ht="20.833333333333332">
      <c r="A229" s="1823"/>
      <c r="B229" s="1823"/>
      <c r="C229" s="1687"/>
      <c r="D229" s="344"/>
      <c r="E229" s="1031"/>
      <c r="F229" s="1031"/>
      <c r="G229" s="1031"/>
      <c r="H229" s="2577" t="s">
        <v>450</v>
      </c>
      <c r="I229" s="1739">
        <v>47484</v>
      </c>
      <c r="J229" s="1773">
        <v>47848</v>
      </c>
      <c r="K229" s="1778">
        <v>0</v>
      </c>
      <c r="L229" s="2271" t="s">
        <v>311</v>
      </c>
      <c r="M229" s="2318"/>
      <c r="N229" s="618"/>
      <c r="O229" s="1624"/>
      <c r="P229" s="1624"/>
      <c r="Q229" s="1635"/>
      <c r="R229" s="1635"/>
      <c r="S229" s="1635"/>
      <c r="T229" s="1635"/>
      <c r="U229" s="1635"/>
      <c r="V229" s="1635"/>
      <c r="W229" s="1635"/>
      <c r="X229" s="1635"/>
      <c r="Y229" s="1635"/>
      <c r="Z229" s="1635"/>
      <c r="AA229" s="1635"/>
      <c r="AB229" s="1635"/>
      <c r="AC229" s="1635"/>
      <c r="AD229" s="1635"/>
      <c r="AE229" s="1635"/>
      <c r="AF229" s="1635"/>
      <c r="AG229" s="1635"/>
      <c r="AH229" s="1635">
        <v>0</v>
      </c>
    </row>
    <row s="1635" customFormat="1" customHeight="1" ht="18.75">
      <c r="A230" s="1780"/>
      <c r="B230" s="1780"/>
      <c r="C230" s="369" t="s">
        <v>1149</v>
      </c>
      <c r="D230" s="2462"/>
      <c r="E230" s="2204"/>
      <c r="F230" s="2383"/>
      <c r="G230" s="2427"/>
      <c r="H230" s="1500"/>
      <c r="I230" s="651" t="s">
        <v>1148</v>
      </c>
      <c r="J230" s="571"/>
      <c r="K230" s="1500"/>
      <c r="L230" s="214"/>
      <c r="M230" s="341"/>
      <c r="N230" s="334"/>
      <c r="O230" s="1624"/>
      <c r="P230" s="1624"/>
      <c r="AH230" s="1631">
        <v>0</v>
      </c>
    </row>
    <row s="1635" customFormat="1" customHeight="1" ht="0.75">
      <c r="A231" s="1780"/>
      <c r="B231" s="1780"/>
      <c r="C231" s="369" t="s">
        <v>1158</v>
      </c>
      <c r="D231" s="2462"/>
      <c r="E231" s="2204"/>
      <c r="F231" s="2383"/>
      <c r="G231" s="400"/>
      <c r="H231" s="1500"/>
      <c r="I231" s="651"/>
      <c r="J231" s="571"/>
      <c r="K231" s="1500"/>
      <c r="L231" s="214"/>
      <c r="M231" s="341"/>
      <c r="N231" s="334"/>
      <c r="O231" s="1624"/>
      <c r="P231" s="1624"/>
      <c r="AH231" s="1631">
        <v>0</v>
      </c>
    </row>
    <row s="1635" customFormat="1" customHeight="1" ht="45" hidden="1">
      <c r="A232" s="1780" t="s">
        <v>180</v>
      </c>
      <c r="B232" s="1780" t="s">
        <v>181</v>
      </c>
      <c r="C232" s="369"/>
      <c r="D232" s="2462"/>
      <c r="E232" s="2204"/>
      <c r="F232" s="2383" t="str">
        <f>INDEX(PT_DIFFERENTIATION_VTAR,MATCH(A232,PT_DIFFERENTIATION_VTAR_ID,0))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2" s="2427" t="str">
        <f>INDEX(PT_DIFFERENTIATION_NTAR,MATCH(B232,PT_DIFFERENTIATION_NTAR_ID,0))</f>
        <v/>
      </c>
      <c r="H232" s="1862"/>
      <c r="I232" s="1739"/>
      <c r="J232" s="1773"/>
      <c r="K232" s="1778"/>
      <c r="L232" s="1862" t="s">
        <v>311</v>
      </c>
      <c r="M232" s="341"/>
      <c r="N232" s="334"/>
      <c r="O232" s="1624"/>
      <c r="P232" s="1624"/>
      <c r="AH232" s="1631">
        <v>0</v>
      </c>
    </row>
    <row s="1635" customFormat="1" customHeight="1" ht="18.75" hidden="1">
      <c r="A233" s="1780"/>
      <c r="B233" s="1780"/>
      <c r="C233" s="369" t="s">
        <v>1149</v>
      </c>
      <c r="D233" s="2462"/>
      <c r="E233" s="2204"/>
      <c r="F233" s="2383"/>
      <c r="G233" s="2427"/>
      <c r="H233" s="1500"/>
      <c r="I233" s="651" t="s">
        <v>1148</v>
      </c>
      <c r="J233" s="571"/>
      <c r="K233" s="1500"/>
      <c r="L233" s="214"/>
      <c r="M233" s="341"/>
      <c r="N233" s="334"/>
      <c r="O233" s="1624"/>
      <c r="P233" s="1624"/>
      <c r="AH233" s="1631">
        <v>0</v>
      </c>
    </row>
    <row s="1635" customFormat="1" customHeight="1" ht="0.75" hidden="1">
      <c r="A234" s="1780"/>
      <c r="B234" s="1780"/>
      <c r="C234" s="369" t="s">
        <v>1158</v>
      </c>
      <c r="D234" s="2462"/>
      <c r="E234" s="2204"/>
      <c r="F234" s="2383"/>
      <c r="G234" s="400"/>
      <c r="H234" s="1500"/>
      <c r="I234" s="651"/>
      <c r="J234" s="571"/>
      <c r="K234" s="1500"/>
      <c r="L234" s="214"/>
      <c r="M234" s="341"/>
      <c r="N234" s="334"/>
      <c r="O234" s="1624"/>
      <c r="P234" s="1624"/>
      <c r="AH234" s="1631">
        <v>0</v>
      </c>
    </row>
    <row s="1635" customFormat="1" customHeight="1" ht="18.75" hidden="1">
      <c r="A235" s="1780" t="s">
        <v>186</v>
      </c>
      <c r="B235" s="1780" t="s">
        <v>187</v>
      </c>
      <c r="C235" s="369"/>
      <c r="D235" s="2462"/>
      <c r="E235" s="2204"/>
      <c r="F235" s="2383" t="str">
        <f>INDEX(PT_DIFFERENTIATION_VTAR,MATCH(A235,PT_DIFFERENTIATION_VTAR_ID,0))</f>
        <v>Тарифы на услуги по передаче тепловой энергии</v>
      </c>
      <c r="G235" s="2427" t="str">
        <f>INDEX(PT_DIFFERENTIATION_NTAR,MATCH(B235,PT_DIFFERENTIATION_NTAR_ID,0))</f>
        <v/>
      </c>
      <c r="H235" s="1862"/>
      <c r="I235" s="1739"/>
      <c r="J235" s="1773"/>
      <c r="K235" s="1778"/>
      <c r="L235" s="1862" t="s">
        <v>311</v>
      </c>
      <c r="M235" s="341"/>
      <c r="N235" s="334"/>
      <c r="O235" s="1624"/>
      <c r="P235" s="1624"/>
      <c r="AH235" s="1631">
        <v>0</v>
      </c>
    </row>
    <row s="1635" customFormat="1" customHeight="1" ht="18.75" hidden="1">
      <c r="A236" s="1780"/>
      <c r="B236" s="1780"/>
      <c r="C236" s="369" t="s">
        <v>1149</v>
      </c>
      <c r="D236" s="2462"/>
      <c r="E236" s="2204"/>
      <c r="F236" s="2383"/>
      <c r="G236" s="2427"/>
      <c r="H236" s="1500"/>
      <c r="I236" s="651" t="s">
        <v>1148</v>
      </c>
      <c r="J236" s="571"/>
      <c r="K236" s="1500"/>
      <c r="L236" s="214"/>
      <c r="M236" s="341"/>
      <c r="N236" s="334"/>
      <c r="O236" s="1624"/>
      <c r="P236" s="1624"/>
      <c r="AH236" s="1631">
        <v>0</v>
      </c>
    </row>
    <row s="1635" customFormat="1" customHeight="1" ht="0.75" hidden="1">
      <c r="A237" s="1780"/>
      <c r="B237" s="1780"/>
      <c r="C237" s="369" t="s">
        <v>1158</v>
      </c>
      <c r="D237" s="2462"/>
      <c r="E237" s="2204"/>
      <c r="F237" s="2383"/>
      <c r="G237" s="400"/>
      <c r="H237" s="1500"/>
      <c r="I237" s="651"/>
      <c r="J237" s="571"/>
      <c r="K237" s="1500"/>
      <c r="L237" s="214"/>
      <c r="M237" s="341"/>
      <c r="N237" s="334"/>
      <c r="O237" s="1624"/>
      <c r="P237" s="1624"/>
      <c r="AH237" s="1631">
        <v>0</v>
      </c>
    </row>
    <row s="1635" customFormat="1" customHeight="1" ht="18.75" hidden="1">
      <c r="A238" s="1780" t="s">
        <v>192</v>
      </c>
      <c r="B238" s="1780" t="s">
        <v>193</v>
      </c>
      <c r="C238" s="369"/>
      <c r="D238" s="2462"/>
      <c r="E238" s="2204"/>
      <c r="F238" s="2383" t="str">
        <f>INDEX(PT_DIFFERENTIATION_VTAR,MATCH(A238,PT_DIFFERENTIATION_VTAR_ID,0))</f>
        <v>Тарифы на услуги по передаче теплоносителя</v>
      </c>
      <c r="G238" s="2427" t="str">
        <f>INDEX(PT_DIFFERENTIATION_NTAR,MATCH(B238,PT_DIFFERENTIATION_NTAR_ID,0))</f>
        <v/>
      </c>
      <c r="H238" s="1862"/>
      <c r="I238" s="1739"/>
      <c r="J238" s="1773"/>
      <c r="K238" s="1778"/>
      <c r="L238" s="1862" t="s">
        <v>311</v>
      </c>
      <c r="M238" s="341"/>
      <c r="N238" s="334"/>
      <c r="O238" s="1624"/>
      <c r="P238" s="1624"/>
      <c r="AH238" s="1631">
        <v>0</v>
      </c>
    </row>
    <row s="1635" customFormat="1" customHeight="1" ht="18.75" hidden="1">
      <c r="A239" s="1780"/>
      <c r="B239" s="1780"/>
      <c r="C239" s="369" t="s">
        <v>1149</v>
      </c>
      <c r="D239" s="2462"/>
      <c r="E239" s="2204"/>
      <c r="F239" s="2383"/>
      <c r="G239" s="2427"/>
      <c r="H239" s="1500"/>
      <c r="I239" s="651" t="s">
        <v>1148</v>
      </c>
      <c r="J239" s="571"/>
      <c r="K239" s="1500"/>
      <c r="L239" s="214"/>
      <c r="M239" s="341"/>
      <c r="N239" s="334"/>
      <c r="O239" s="1624"/>
      <c r="P239" s="1624"/>
      <c r="AH239" s="1631">
        <v>0</v>
      </c>
    </row>
    <row s="1635" customFormat="1" customHeight="1" ht="0.75" hidden="1">
      <c r="A240" s="1780"/>
      <c r="B240" s="1780"/>
      <c r="C240" s="369" t="s">
        <v>1158</v>
      </c>
      <c r="D240" s="2462"/>
      <c r="E240" s="2204"/>
      <c r="F240" s="2383"/>
      <c r="G240" s="400"/>
      <c r="H240" s="1500"/>
      <c r="I240" s="651"/>
      <c r="J240" s="571"/>
      <c r="K240" s="1500"/>
      <c r="L240" s="214"/>
      <c r="M240" s="341"/>
      <c r="N240" s="334"/>
      <c r="O240" s="1624"/>
      <c r="P240" s="1624"/>
      <c r="AH240" s="1631">
        <v>0</v>
      </c>
    </row>
    <row s="1635" customFormat="1" customHeight="1" ht="18.75" hidden="1">
      <c r="A241" s="1780" t="s">
        <v>198</v>
      </c>
      <c r="B241" s="1780" t="s">
        <v>199</v>
      </c>
      <c r="C241" s="369"/>
      <c r="D241" s="2462"/>
      <c r="E241" s="2204"/>
      <c r="F241" s="2383" t="str">
        <f>INDEX(PT_DIFFERENTIATION_VTAR,MATCH(A241,PT_DIFFERENTIATION_VTAR_ID,0))</f>
        <v>Плата за услуги по поддержанию резервной тепловой мощности при отсутствии потребления тепловой энергии</v>
      </c>
      <c r="G241" s="2427" t="str">
        <f>INDEX(PT_DIFFERENTIATION_NTAR,MATCH(B241,PT_DIFFERENTIATION_NTAR_ID,0))</f>
        <v/>
      </c>
      <c r="H241" s="1862"/>
      <c r="I241" s="1739">
        <v>46388</v>
      </c>
      <c r="J241" s="1773">
        <v>46752</v>
      </c>
      <c r="K241" s="1778">
        <v>0</v>
      </c>
      <c r="L241" s="1862" t="s">
        <v>311</v>
      </c>
      <c r="M241" s="341"/>
      <c r="N241" s="334"/>
      <c r="O241" s="1624"/>
      <c r="P241" s="1624"/>
      <c r="AH241" s="1631">
        <v>0</v>
      </c>
    </row>
    <row s="1635" customFormat="1" customHeight="1" ht="19.999999999999996" hidden="1">
      <c r="A242" s="1823"/>
      <c r="B242" s="1823"/>
      <c r="C242" s="1687"/>
      <c r="D242" s="344"/>
      <c r="E242" s="1031"/>
      <c r="F242" s="1031"/>
      <c r="G242" s="1031"/>
      <c r="H242" s="2577" t="s">
        <v>450</v>
      </c>
      <c r="I242" s="1739">
        <v>46753</v>
      </c>
      <c r="J242" s="1773">
        <v>47118</v>
      </c>
      <c r="K242" s="1778">
        <v>0</v>
      </c>
      <c r="L242" s="2271" t="s">
        <v>311</v>
      </c>
      <c r="M242" s="2318"/>
      <c r="N242" s="618"/>
      <c r="O242" s="1624"/>
      <c r="P242" s="1624"/>
      <c r="Q242" s="1635"/>
      <c r="R242" s="1635"/>
      <c r="S242" s="1635"/>
      <c r="T242" s="1635"/>
      <c r="U242" s="1635"/>
      <c r="V242" s="1635"/>
      <c r="W242" s="1635"/>
      <c r="X242" s="1635"/>
      <c r="Y242" s="1635"/>
      <c r="Z242" s="1635"/>
      <c r="AA242" s="1635"/>
      <c r="AB242" s="1635"/>
      <c r="AC242" s="1635"/>
      <c r="AD242" s="1635"/>
      <c r="AE242" s="1635"/>
      <c r="AF242" s="1635"/>
      <c r="AG242" s="1635"/>
      <c r="AH242" s="1635">
        <v>0</v>
      </c>
    </row>
    <row s="1635" customFormat="1" customHeight="1" ht="18.75" hidden="1">
      <c r="A243" s="1780"/>
      <c r="B243" s="1780"/>
      <c r="C243" s="369" t="s">
        <v>1149</v>
      </c>
      <c r="D243" s="2462"/>
      <c r="E243" s="2204"/>
      <c r="F243" s="2383"/>
      <c r="G243" s="2427"/>
      <c r="H243" s="1500"/>
      <c r="I243" s="651" t="s">
        <v>1148</v>
      </c>
      <c r="J243" s="571"/>
      <c r="K243" s="1500"/>
      <c r="L243" s="214"/>
      <c r="M243" s="341"/>
      <c r="N243" s="334"/>
      <c r="O243" s="1624"/>
      <c r="P243" s="1624"/>
      <c r="AH243" s="1631">
        <v>0</v>
      </c>
    </row>
    <row s="1635" customFormat="1" customHeight="1" ht="0.75" hidden="1">
      <c r="A244" s="1780"/>
      <c r="B244" s="1780"/>
      <c r="C244" s="369" t="s">
        <v>1158</v>
      </c>
      <c r="D244" s="2462"/>
      <c r="E244" s="2204"/>
      <c r="F244" s="2383"/>
      <c r="G244" s="400"/>
      <c r="H244" s="1500"/>
      <c r="I244" s="651"/>
      <c r="J244" s="571"/>
      <c r="K244" s="1500"/>
      <c r="L244" s="214"/>
      <c r="M244" s="341"/>
      <c r="N244" s="334"/>
      <c r="O244" s="1624"/>
      <c r="P244" s="1624"/>
      <c r="AH244" s="1631">
        <v>0</v>
      </c>
    </row>
    <row s="1635" customFormat="1" customHeight="1" ht="18.75" hidden="1">
      <c r="A245" s="1780" t="s">
        <v>204</v>
      </c>
      <c r="B245" s="1780" t="s">
        <v>205</v>
      </c>
      <c r="C245" s="369"/>
      <c r="D245" s="2462"/>
      <c r="E245" s="2204"/>
      <c r="F245" s="2383" t="str">
        <f>INDEX(PT_DIFFERENTIATION_VTAR,MATCH(A245,PT_DIFFERENTIATION_VTAR_ID,0))</f>
        <v>Плата за подключение (технологическое присоединение) к системе теплоснабжения</v>
      </c>
      <c r="G245" s="2427" t="str">
        <f>INDEX(PT_DIFFERENTIATION_NTAR,MATCH(B245,PT_DIFFERENTIATION_NTAR_ID,0))</f>
        <v/>
      </c>
      <c r="H245" s="1862"/>
      <c r="I245" s="1739"/>
      <c r="J245" s="1773"/>
      <c r="K245" s="1778"/>
      <c r="L245" s="1862" t="s">
        <v>311</v>
      </c>
      <c r="M245" s="341"/>
      <c r="N245" s="334"/>
      <c r="O245" s="1624"/>
      <c r="P245" s="1624"/>
      <c r="AH245" s="1631">
        <v>0</v>
      </c>
    </row>
    <row s="1635" customFormat="1" customHeight="1" ht="18.75" hidden="1">
      <c r="A246" s="1780"/>
      <c r="B246" s="1780"/>
      <c r="C246" s="369" t="s">
        <v>1149</v>
      </c>
      <c r="D246" s="2462"/>
      <c r="E246" s="2204"/>
      <c r="F246" s="2383"/>
      <c r="G246" s="2427"/>
      <c r="H246" s="1500"/>
      <c r="I246" s="651" t="s">
        <v>1148</v>
      </c>
      <c r="J246" s="571"/>
      <c r="K246" s="1500"/>
      <c r="L246" s="214"/>
      <c r="M246" s="341"/>
      <c r="N246" s="334"/>
      <c r="O246" s="1624"/>
      <c r="P246" s="1624"/>
      <c r="AH246" s="1631">
        <v>0</v>
      </c>
    </row>
    <row s="1635" customFormat="1" customHeight="1" ht="0.75" hidden="1">
      <c r="A247" s="1780"/>
      <c r="B247" s="1780"/>
      <c r="C247" s="369" t="s">
        <v>1158</v>
      </c>
      <c r="D247" s="2462"/>
      <c r="E247" s="2204"/>
      <c r="F247" s="2383"/>
      <c r="G247" s="400"/>
      <c r="H247" s="1500"/>
      <c r="I247" s="651"/>
      <c r="J247" s="571"/>
      <c r="K247" s="1500"/>
      <c r="L247" s="214"/>
      <c r="M247" s="341"/>
      <c r="N247" s="334"/>
      <c r="O247" s="1624"/>
      <c r="P247" s="1624"/>
      <c r="AH247" s="1631">
        <v>0</v>
      </c>
    </row>
    <row s="1635" customFormat="1" customHeight="1" ht="18.75" hidden="1">
      <c r="A248" s="1780" t="s">
        <v>210</v>
      </c>
      <c r="B248" s="1780" t="s">
        <v>211</v>
      </c>
      <c r="C248" s="369"/>
      <c r="D248" s="2462"/>
      <c r="E248" s="2204"/>
      <c r="F248" s="2383" t="str">
        <f>INDEX(PT_DIFFERENTIATION_VTAR,MATCH(A248,PT_DIFFERENTIATION_VTAR_ID,0))</f>
        <v>Плата за подключение (технологическое присоединение) к системе теплоснабжения (индивидуальная)</v>
      </c>
      <c r="G248" s="2427" t="str">
        <f>INDEX(PT_DIFFERENTIATION_NTAR,MATCH(B248,PT_DIFFERENTIATION_NTAR_ID,0))</f>
        <v/>
      </c>
      <c r="H248" s="1989"/>
      <c r="I248" s="1739"/>
      <c r="J248" s="1773"/>
      <c r="K248" s="1778"/>
      <c r="L248" s="1989" t="s">
        <v>311</v>
      </c>
      <c r="M248" s="341"/>
      <c r="N248" s="334"/>
      <c r="O248" s="1624"/>
      <c r="P248" s="1624"/>
      <c r="AH248" s="1631">
        <v>0</v>
      </c>
    </row>
    <row s="1635" customFormat="1" customHeight="1" ht="18.75" hidden="1">
      <c r="A249" s="1780"/>
      <c r="B249" s="1780"/>
      <c r="C249" s="369" t="s">
        <v>1149</v>
      </c>
      <c r="D249" s="2462"/>
      <c r="E249" s="2204"/>
      <c r="F249" s="2383"/>
      <c r="G249" s="2427"/>
      <c r="H249" s="1500"/>
      <c r="I249" s="651" t="s">
        <v>1148</v>
      </c>
      <c r="J249" s="571"/>
      <c r="K249" s="1500"/>
      <c r="L249" s="214"/>
      <c r="M249" s="341"/>
      <c r="N249" s="334"/>
      <c r="O249" s="1624"/>
      <c r="P249" s="1624"/>
      <c r="AH249" s="1631">
        <v>0</v>
      </c>
    </row>
    <row s="1635" customFormat="1" customHeight="1" ht="0.75" hidden="1">
      <c r="A250" s="1780"/>
      <c r="B250" s="1780"/>
      <c r="C250" s="369" t="s">
        <v>1158</v>
      </c>
      <c r="D250" s="2462"/>
      <c r="E250" s="2204"/>
      <c r="F250" s="2383"/>
      <c r="G250" s="400"/>
      <c r="H250" s="1500"/>
      <c r="I250" s="651"/>
      <c r="J250" s="571"/>
      <c r="K250" s="1500"/>
      <c r="L250" s="214"/>
      <c r="M250" s="341"/>
      <c r="N250" s="334"/>
      <c r="O250" s="1624"/>
      <c r="P250" s="1624"/>
      <c r="AH250" s="1631">
        <v>0</v>
      </c>
    </row>
    <row s="1635" customFormat="1" customHeight="1" ht="18.75" hidden="1">
      <c r="A251" s="1780" t="s">
        <v>230</v>
      </c>
      <c r="B251" s="1780" t="s">
        <v>231</v>
      </c>
      <c r="C251" s="369"/>
      <c r="D251" s="2462"/>
      <c r="E251" s="2204"/>
      <c r="F251" s="2383" t="str">
        <f>INDEX(PT_DIFFERENTIATION_VTAR,MATCH(A251,PT_DIFFERENTIATION_VTAR_ID,0))</f>
        <v>Тариф на питьевую воду (питьевое водоснабжение)</v>
      </c>
      <c r="G251" s="2427" t="str">
        <f>INDEX(PT_DIFFERENTIATION_NTAR,MATCH(B251,PT_DIFFERENTIATION_NTAR_ID,0))</f>
        <v/>
      </c>
      <c r="H251" s="1862"/>
      <c r="I251" s="1739"/>
      <c r="J251" s="1773"/>
      <c r="K251" s="1778"/>
      <c r="L251" s="1862" t="s">
        <v>311</v>
      </c>
      <c r="M251" s="341"/>
      <c r="N251" s="334"/>
      <c r="O251" s="1624"/>
      <c r="P251" s="1624"/>
      <c r="AH251" s="1631">
        <v>0</v>
      </c>
    </row>
    <row s="1635" customFormat="1" customHeight="1" ht="18.75" hidden="1">
      <c r="A252" s="1780"/>
      <c r="B252" s="1780"/>
      <c r="C252" s="369" t="s">
        <v>1149</v>
      </c>
      <c r="D252" s="2462"/>
      <c r="E252" s="2204"/>
      <c r="F252" s="2383"/>
      <c r="G252" s="2427"/>
      <c r="H252" s="1500"/>
      <c r="I252" s="651" t="s">
        <v>1148</v>
      </c>
      <c r="J252" s="571"/>
      <c r="K252" s="1500"/>
      <c r="L252" s="214"/>
      <c r="M252" s="341"/>
      <c r="N252" s="334"/>
      <c r="O252" s="1624"/>
      <c r="P252" s="1624"/>
      <c r="AH252" s="1631">
        <v>0</v>
      </c>
    </row>
    <row s="1635" customFormat="1" customHeight="1" ht="0.75" hidden="1">
      <c r="A253" s="1780"/>
      <c r="B253" s="1780"/>
      <c r="C253" s="369" t="s">
        <v>1158</v>
      </c>
      <c r="D253" s="2462"/>
      <c r="E253" s="2204"/>
      <c r="F253" s="2383"/>
      <c r="G253" s="400"/>
      <c r="H253" s="1500"/>
      <c r="I253" s="651"/>
      <c r="J253" s="571"/>
      <c r="K253" s="1500"/>
      <c r="L253" s="214"/>
      <c r="M253" s="341"/>
      <c r="N253" s="334"/>
      <c r="O253" s="1624"/>
      <c r="P253" s="1624"/>
      <c r="AH253" s="1631">
        <v>0</v>
      </c>
    </row>
    <row s="1635" customFormat="1" customHeight="1" ht="18.75" hidden="1">
      <c r="A254" s="1780" t="s">
        <v>235</v>
      </c>
      <c r="B254" s="1780" t="s">
        <v>236</v>
      </c>
      <c r="C254" s="369"/>
      <c r="D254" s="2462"/>
      <c r="E254" s="2204"/>
      <c r="F254" s="2383" t="str">
        <f>INDEX(PT_DIFFERENTIATION_VTAR,MATCH(A254,PT_DIFFERENTIATION_VTAR_ID,0))</f>
        <v>Тариф на техническую воду</v>
      </c>
      <c r="G254" s="2427" t="str">
        <f>INDEX(PT_DIFFERENTIATION_NTAR,MATCH(B254,PT_DIFFERENTIATION_NTAR_ID,0))</f>
        <v/>
      </c>
      <c r="H254" s="1862"/>
      <c r="I254" s="1739"/>
      <c r="J254" s="1773"/>
      <c r="K254" s="1778"/>
      <c r="L254" s="1862" t="s">
        <v>311</v>
      </c>
      <c r="M254" s="341"/>
      <c r="N254" s="334"/>
      <c r="O254" s="1624"/>
      <c r="P254" s="1624"/>
      <c r="AH254" s="1631">
        <v>0</v>
      </c>
    </row>
    <row s="1635" customFormat="1" customHeight="1" ht="18.75" hidden="1">
      <c r="A255" s="1780"/>
      <c r="B255" s="1780"/>
      <c r="C255" s="369" t="s">
        <v>1149</v>
      </c>
      <c r="D255" s="2462"/>
      <c r="E255" s="2204"/>
      <c r="F255" s="2383"/>
      <c r="G255" s="2427"/>
      <c r="H255" s="1500"/>
      <c r="I255" s="651" t="s">
        <v>1148</v>
      </c>
      <c r="J255" s="571"/>
      <c r="K255" s="1500"/>
      <c r="L255" s="214"/>
      <c r="M255" s="341"/>
      <c r="N255" s="334"/>
      <c r="O255" s="1624"/>
      <c r="P255" s="1624"/>
      <c r="AH255" s="1631">
        <v>0</v>
      </c>
    </row>
    <row s="1635" customFormat="1" customHeight="1" ht="0.75" hidden="1">
      <c r="A256" s="1780"/>
      <c r="B256" s="1780"/>
      <c r="C256" s="369" t="s">
        <v>1158</v>
      </c>
      <c r="D256" s="2462"/>
      <c r="E256" s="2204"/>
      <c r="F256" s="2383"/>
      <c r="G256" s="400"/>
      <c r="H256" s="1500"/>
      <c r="I256" s="651"/>
      <c r="J256" s="571"/>
      <c r="K256" s="1500"/>
      <c r="L256" s="214"/>
      <c r="M256" s="341"/>
      <c r="N256" s="334"/>
      <c r="O256" s="1624"/>
      <c r="P256" s="1624"/>
      <c r="AH256" s="1631">
        <v>0</v>
      </c>
    </row>
    <row s="1635" customFormat="1" customHeight="1" ht="18.75" hidden="1">
      <c r="A257" s="1780" t="s">
        <v>240</v>
      </c>
      <c r="B257" s="1780" t="s">
        <v>241</v>
      </c>
      <c r="C257" s="369"/>
      <c r="D257" s="2462"/>
      <c r="E257" s="2204"/>
      <c r="F257" s="2383" t="str">
        <f>INDEX(PT_DIFFERENTIATION_VTAR,MATCH(A257,PT_DIFFERENTIATION_VTAR_ID,0))</f>
        <v>Тариф на транспортировку воды</v>
      </c>
      <c r="G257" s="2427" t="str">
        <f>INDEX(PT_DIFFERENTIATION_NTAR,MATCH(B257,PT_DIFFERENTIATION_NTAR_ID,0))</f>
        <v/>
      </c>
      <c r="H257" s="1862"/>
      <c r="I257" s="1739"/>
      <c r="J257" s="1773"/>
      <c r="K257" s="1778"/>
      <c r="L257" s="1862" t="s">
        <v>311</v>
      </c>
      <c r="M257" s="341"/>
      <c r="N257" s="334"/>
      <c r="O257" s="1624"/>
      <c r="P257" s="1624"/>
      <c r="AH257" s="1631">
        <v>0</v>
      </c>
    </row>
    <row s="1635" customFormat="1" customHeight="1" ht="18.75" hidden="1">
      <c r="A258" s="1780"/>
      <c r="B258" s="1780"/>
      <c r="C258" s="369" t="s">
        <v>1149</v>
      </c>
      <c r="D258" s="2462"/>
      <c r="E258" s="2204"/>
      <c r="F258" s="2383"/>
      <c r="G258" s="2427"/>
      <c r="H258" s="1500"/>
      <c r="I258" s="651" t="s">
        <v>1148</v>
      </c>
      <c r="J258" s="571"/>
      <c r="K258" s="1500"/>
      <c r="L258" s="214"/>
      <c r="M258" s="341"/>
      <c r="N258" s="334"/>
      <c r="O258" s="1624"/>
      <c r="P258" s="1624"/>
      <c r="AH258" s="1631">
        <v>0</v>
      </c>
    </row>
    <row s="1635" customFormat="1" customHeight="1" ht="0.75" hidden="1">
      <c r="A259" s="1780"/>
      <c r="B259" s="1780"/>
      <c r="C259" s="369" t="s">
        <v>1158</v>
      </c>
      <c r="D259" s="2462"/>
      <c r="E259" s="2204"/>
      <c r="F259" s="2383"/>
      <c r="G259" s="400"/>
      <c r="H259" s="1500"/>
      <c r="I259" s="651"/>
      <c r="J259" s="571"/>
      <c r="K259" s="1500"/>
      <c r="L259" s="214"/>
      <c r="M259" s="341"/>
      <c r="N259" s="334"/>
      <c r="O259" s="1624"/>
      <c r="P259" s="1624"/>
      <c r="AH259" s="1631">
        <v>0</v>
      </c>
    </row>
    <row s="1635" customFormat="1" customHeight="1" ht="18.75" hidden="1">
      <c r="A260" s="1780" t="s">
        <v>245</v>
      </c>
      <c r="B260" s="1780" t="s">
        <v>246</v>
      </c>
      <c r="C260" s="369"/>
      <c r="D260" s="2462"/>
      <c r="E260" s="2204"/>
      <c r="F260" s="2383" t="str">
        <f>INDEX(PT_DIFFERENTIATION_VTAR,MATCH(A260,PT_DIFFERENTIATION_VTAR_ID,0))</f>
        <v>Тариф на подвоз воды</v>
      </c>
      <c r="G260" s="2427" t="str">
        <f>INDEX(PT_DIFFERENTIATION_NTAR,MATCH(B260,PT_DIFFERENTIATION_NTAR_ID,0))</f>
        <v/>
      </c>
      <c r="H260" s="1862"/>
      <c r="I260" s="1739"/>
      <c r="J260" s="1773"/>
      <c r="K260" s="1778"/>
      <c r="L260" s="1862" t="s">
        <v>311</v>
      </c>
      <c r="M260" s="341"/>
      <c r="N260" s="334"/>
      <c r="O260" s="1624"/>
      <c r="P260" s="1624"/>
      <c r="AH260" s="1631">
        <v>0</v>
      </c>
    </row>
    <row s="1635" customFormat="1" customHeight="1" ht="18.75" hidden="1">
      <c r="A261" s="1780"/>
      <c r="B261" s="1780"/>
      <c r="C261" s="369" t="s">
        <v>1149</v>
      </c>
      <c r="D261" s="2462"/>
      <c r="E261" s="2204"/>
      <c r="F261" s="2383"/>
      <c r="G261" s="2427"/>
      <c r="H261" s="1500"/>
      <c r="I261" s="651" t="s">
        <v>1148</v>
      </c>
      <c r="J261" s="571"/>
      <c r="K261" s="1500"/>
      <c r="L261" s="214"/>
      <c r="M261" s="341"/>
      <c r="N261" s="334"/>
      <c r="O261" s="1624"/>
      <c r="P261" s="1624"/>
      <c r="AH261" s="1631">
        <v>0</v>
      </c>
    </row>
    <row s="1635" customFormat="1" customHeight="1" ht="0.75" hidden="1">
      <c r="A262" s="1780"/>
      <c r="B262" s="1780"/>
      <c r="C262" s="369" t="s">
        <v>1158</v>
      </c>
      <c r="D262" s="2462"/>
      <c r="E262" s="2204"/>
      <c r="F262" s="2383"/>
      <c r="G262" s="400"/>
      <c r="H262" s="1500"/>
      <c r="I262" s="651"/>
      <c r="J262" s="571"/>
      <c r="K262" s="1500"/>
      <c r="L262" s="214"/>
      <c r="M262" s="341"/>
      <c r="N262" s="334"/>
      <c r="O262" s="1624"/>
      <c r="P262" s="1624"/>
      <c r="AH262" s="1631">
        <v>0</v>
      </c>
    </row>
    <row s="1635" customFormat="1" customHeight="1" ht="18.75" hidden="1">
      <c r="A263" s="1780" t="s">
        <v>250</v>
      </c>
      <c r="B263" s="1780" t="s">
        <v>251</v>
      </c>
      <c r="C263" s="369"/>
      <c r="D263" s="2462"/>
      <c r="E263" s="2204"/>
      <c r="F263" s="2383" t="str">
        <f>INDEX(PT_DIFFERENTIATION_VTAR,MATCH(A263,PT_DIFFERENTIATION_VTAR_ID,0))</f>
        <v>Тариф на подключение (технологическое присоединение) к централизованной системе холодного водоснабжения</v>
      </c>
      <c r="G263" s="2427" t="str">
        <f>INDEX(PT_DIFFERENTIATION_NTAR,MATCH(B263,PT_DIFFERENTIATION_NTAR_ID,0))</f>
        <v/>
      </c>
      <c r="H263" s="1862"/>
      <c r="I263" s="1739"/>
      <c r="J263" s="1773"/>
      <c r="K263" s="1778"/>
      <c r="L263" s="1862" t="s">
        <v>311</v>
      </c>
      <c r="M263" s="341"/>
      <c r="N263" s="334"/>
      <c r="O263" s="1624"/>
      <c r="P263" s="1624"/>
      <c r="AH263" s="1631">
        <v>0</v>
      </c>
    </row>
    <row s="1635" customFormat="1" customHeight="1" ht="18.75" hidden="1">
      <c r="A264" s="1780"/>
      <c r="B264" s="1780"/>
      <c r="C264" s="369" t="s">
        <v>1149</v>
      </c>
      <c r="D264" s="2462"/>
      <c r="E264" s="2204"/>
      <c r="F264" s="2383"/>
      <c r="G264" s="2427"/>
      <c r="H264" s="1500"/>
      <c r="I264" s="651" t="s">
        <v>1148</v>
      </c>
      <c r="J264" s="571"/>
      <c r="K264" s="1500"/>
      <c r="L264" s="214"/>
      <c r="M264" s="341"/>
      <c r="N264" s="334"/>
      <c r="O264" s="1624"/>
      <c r="P264" s="1624"/>
      <c r="AH264" s="1631">
        <v>0</v>
      </c>
    </row>
    <row s="1635" customFormat="1" customHeight="1" ht="0.75" hidden="1">
      <c r="A265" s="1780"/>
      <c r="B265" s="1780"/>
      <c r="C265" s="369" t="s">
        <v>1158</v>
      </c>
      <c r="D265" s="2462"/>
      <c r="E265" s="2204"/>
      <c r="F265" s="2383"/>
      <c r="G265" s="400"/>
      <c r="H265" s="1500"/>
      <c r="I265" s="651"/>
      <c r="J265" s="571"/>
      <c r="K265" s="1500"/>
      <c r="L265" s="214"/>
      <c r="M265" s="341"/>
      <c r="N265" s="334"/>
      <c r="O265" s="1624"/>
      <c r="P265" s="1624"/>
      <c r="AH265" s="1631">
        <v>0</v>
      </c>
    </row>
    <row s="1635" customFormat="1" customHeight="1" ht="18.75" hidden="1">
      <c r="A266" s="1780" t="s">
        <v>255</v>
      </c>
      <c r="B266" s="1780" t="s">
        <v>256</v>
      </c>
      <c r="C266" s="369"/>
      <c r="D266" s="2462"/>
      <c r="E266" s="2204"/>
      <c r="F266" s="2383" t="str">
        <f>INDEX(PT_DIFFERENTIATION_VTAR,MATCH(A266,PT_DIFFERENTIATION_VTAR_ID,0))</f>
        <v>Тариф на горячую воду (горячее водоснабжение)</v>
      </c>
      <c r="G266" s="2427" t="str">
        <f>INDEX(PT_DIFFERENTIATION_NTAR,MATCH(B266,PT_DIFFERENTIATION_NTAR_ID,0))</f>
        <v/>
      </c>
      <c r="H266" s="1862"/>
      <c r="I266" s="1739"/>
      <c r="J266" s="1773"/>
      <c r="K266" s="1778"/>
      <c r="L266" s="1862" t="s">
        <v>311</v>
      </c>
      <c r="M266" s="341"/>
      <c r="N266" s="334"/>
      <c r="O266" s="1624"/>
      <c r="P266" s="1624"/>
      <c r="AH266" s="1631">
        <v>0</v>
      </c>
    </row>
    <row s="1635" customFormat="1" customHeight="1" ht="18.75" hidden="1">
      <c r="A267" s="1780"/>
      <c r="B267" s="1780"/>
      <c r="C267" s="369" t="s">
        <v>1149</v>
      </c>
      <c r="D267" s="2462"/>
      <c r="E267" s="2204"/>
      <c r="F267" s="2383"/>
      <c r="G267" s="2427"/>
      <c r="H267" s="1500"/>
      <c r="I267" s="651" t="s">
        <v>1148</v>
      </c>
      <c r="J267" s="571"/>
      <c r="K267" s="1500"/>
      <c r="L267" s="214"/>
      <c r="M267" s="341"/>
      <c r="N267" s="334"/>
      <c r="O267" s="1624"/>
      <c r="P267" s="1624"/>
      <c r="AH267" s="1631">
        <v>0</v>
      </c>
    </row>
    <row s="1635" customFormat="1" customHeight="1" ht="0.75" hidden="1">
      <c r="A268" s="1780"/>
      <c r="B268" s="1780"/>
      <c r="C268" s="369" t="s">
        <v>1158</v>
      </c>
      <c r="D268" s="2462"/>
      <c r="E268" s="2204"/>
      <c r="F268" s="2383"/>
      <c r="G268" s="400"/>
      <c r="H268" s="1500"/>
      <c r="I268" s="651"/>
      <c r="J268" s="571"/>
      <c r="K268" s="1500"/>
      <c r="L268" s="214"/>
      <c r="M268" s="341"/>
      <c r="N268" s="334"/>
      <c r="O268" s="1624"/>
      <c r="P268" s="1624"/>
      <c r="AH268" s="1631">
        <v>0</v>
      </c>
    </row>
    <row s="1635" customFormat="1" customHeight="1" ht="18.75" hidden="1">
      <c r="A269" s="1780" t="s">
        <v>260</v>
      </c>
      <c r="B269" s="1780" t="s">
        <v>261</v>
      </c>
      <c r="C269" s="369"/>
      <c r="D269" s="2462"/>
      <c r="E269" s="2204"/>
      <c r="F269" s="2383" t="str">
        <f>INDEX(PT_DIFFERENTIATION_VTAR,MATCH(A269,PT_DIFFERENTIATION_VTAR_ID,0))</f>
        <v>Тариф на транспортировку горячей воды</v>
      </c>
      <c r="G269" s="2427" t="str">
        <f>INDEX(PT_DIFFERENTIATION_NTAR,MATCH(B269,PT_DIFFERENTIATION_NTAR_ID,0))</f>
        <v/>
      </c>
      <c r="H269" s="1862"/>
      <c r="I269" s="1739"/>
      <c r="J269" s="1773"/>
      <c r="K269" s="1778"/>
      <c r="L269" s="1862" t="s">
        <v>311</v>
      </c>
      <c r="M269" s="341"/>
      <c r="N269" s="334"/>
      <c r="O269" s="1624"/>
      <c r="P269" s="1624"/>
      <c r="AH269" s="1631">
        <v>0</v>
      </c>
    </row>
    <row s="1635" customFormat="1" customHeight="1" ht="18.75" hidden="1">
      <c r="A270" s="1780"/>
      <c r="B270" s="1780"/>
      <c r="C270" s="369" t="s">
        <v>1149</v>
      </c>
      <c r="D270" s="2462"/>
      <c r="E270" s="2204"/>
      <c r="F270" s="2383"/>
      <c r="G270" s="2427"/>
      <c r="H270" s="1500"/>
      <c r="I270" s="651" t="s">
        <v>1148</v>
      </c>
      <c r="J270" s="571"/>
      <c r="K270" s="1500"/>
      <c r="L270" s="214"/>
      <c r="M270" s="341"/>
      <c r="N270" s="334"/>
      <c r="O270" s="1624"/>
      <c r="P270" s="1624"/>
      <c r="AH270" s="1631">
        <v>0</v>
      </c>
    </row>
    <row s="1635" customFormat="1" customHeight="1" ht="0.75" hidden="1">
      <c r="A271" s="1780"/>
      <c r="B271" s="1780"/>
      <c r="C271" s="369" t="s">
        <v>1158</v>
      </c>
      <c r="D271" s="2462"/>
      <c r="E271" s="2204"/>
      <c r="F271" s="2383"/>
      <c r="G271" s="400"/>
      <c r="H271" s="1500"/>
      <c r="I271" s="651"/>
      <c r="J271" s="571"/>
      <c r="K271" s="1500"/>
      <c r="L271" s="214"/>
      <c r="M271" s="341"/>
      <c r="N271" s="334"/>
      <c r="O271" s="1624"/>
      <c r="P271" s="1624"/>
      <c r="AH271" s="1631">
        <v>0</v>
      </c>
    </row>
    <row s="1635" customFormat="1" customHeight="1" ht="18.75" hidden="1">
      <c r="A272" s="1780" t="s">
        <v>265</v>
      </c>
      <c r="B272" s="1780" t="s">
        <v>266</v>
      </c>
      <c r="C272" s="369"/>
      <c r="D272" s="2462"/>
      <c r="E272" s="2204"/>
      <c r="F272" s="2383" t="str">
        <f>INDEX(PT_DIFFERENTIATION_VTAR,MATCH(A272,PT_DIFFERENTIATION_VTAR_ID,0))</f>
        <v>Тариф на подключение (технологическое присоединение) к централизованной системе горячего водоснабжения</v>
      </c>
      <c r="G272" s="2427" t="str">
        <f>INDEX(PT_DIFFERENTIATION_NTAR,MATCH(B272,PT_DIFFERENTIATION_NTAR_ID,0))</f>
        <v/>
      </c>
      <c r="H272" s="1862"/>
      <c r="I272" s="1739"/>
      <c r="J272" s="1773"/>
      <c r="K272" s="1778"/>
      <c r="L272" s="1862" t="s">
        <v>311</v>
      </c>
      <c r="M272" s="341"/>
      <c r="N272" s="334"/>
      <c r="O272" s="1624"/>
      <c r="P272" s="1624"/>
      <c r="AH272" s="1631">
        <v>0</v>
      </c>
    </row>
    <row s="1635" customFormat="1" customHeight="1" ht="18.75" hidden="1">
      <c r="A273" s="1780"/>
      <c r="B273" s="1780"/>
      <c r="C273" s="369" t="s">
        <v>1149</v>
      </c>
      <c r="D273" s="2462"/>
      <c r="E273" s="2204"/>
      <c r="F273" s="2383"/>
      <c r="G273" s="2427"/>
      <c r="H273" s="1500"/>
      <c r="I273" s="651" t="s">
        <v>1148</v>
      </c>
      <c r="J273" s="571"/>
      <c r="K273" s="1500"/>
      <c r="L273" s="214"/>
      <c r="M273" s="341"/>
      <c r="N273" s="334"/>
      <c r="O273" s="1624"/>
      <c r="P273" s="1624"/>
      <c r="AH273" s="1631">
        <v>0</v>
      </c>
    </row>
    <row s="1635" customFormat="1" customHeight="1" ht="0.75" hidden="1">
      <c r="A274" s="1780"/>
      <c r="B274" s="1780"/>
      <c r="C274" s="369" t="s">
        <v>1158</v>
      </c>
      <c r="D274" s="2462"/>
      <c r="E274" s="2204"/>
      <c r="F274" s="2383"/>
      <c r="G274" s="400"/>
      <c r="H274" s="1500"/>
      <c r="I274" s="651"/>
      <c r="J274" s="571"/>
      <c r="K274" s="1500"/>
      <c r="L274" s="214"/>
      <c r="M274" s="341"/>
      <c r="N274" s="334"/>
      <c r="O274" s="1624"/>
      <c r="P274" s="1624"/>
      <c r="AH274" s="1631">
        <v>0</v>
      </c>
    </row>
    <row s="1635" customFormat="1" customHeight="1" ht="18.75" hidden="1">
      <c r="A275" s="1780" t="s">
        <v>270</v>
      </c>
      <c r="B275" s="1780" t="s">
        <v>271</v>
      </c>
      <c r="C275" s="369"/>
      <c r="D275" s="2462"/>
      <c r="E275" s="2204"/>
      <c r="F275" s="2383" t="str">
        <f>INDEX(PT_DIFFERENTIATION_VTAR,MATCH(A275,PT_DIFFERENTIATION_VTAR_ID,0))</f>
        <v>Тариф на водоотведение</v>
      </c>
      <c r="G275" s="2427" t="str">
        <f>INDEX(PT_DIFFERENTIATION_NTAR,MATCH(B275,PT_DIFFERENTIATION_NTAR_ID,0))</f>
        <v/>
      </c>
      <c r="H275" s="1862"/>
      <c r="I275" s="1739"/>
      <c r="J275" s="1773"/>
      <c r="K275" s="1778"/>
      <c r="L275" s="1862" t="s">
        <v>311</v>
      </c>
      <c r="M275" s="341"/>
      <c r="N275" s="334"/>
      <c r="O275" s="1624"/>
      <c r="P275" s="1624"/>
      <c r="AH275" s="1631">
        <v>0</v>
      </c>
    </row>
    <row s="1635" customFormat="1" customHeight="1" ht="18.75" hidden="1">
      <c r="A276" s="1780"/>
      <c r="B276" s="1780"/>
      <c r="C276" s="369" t="s">
        <v>1149</v>
      </c>
      <c r="D276" s="2462"/>
      <c r="E276" s="2204"/>
      <c r="F276" s="2383"/>
      <c r="G276" s="2427"/>
      <c r="H276" s="1500"/>
      <c r="I276" s="651" t="s">
        <v>1148</v>
      </c>
      <c r="J276" s="571"/>
      <c r="K276" s="1500"/>
      <c r="L276" s="214"/>
      <c r="M276" s="341"/>
      <c r="N276" s="334"/>
      <c r="O276" s="1624"/>
      <c r="P276" s="1624"/>
      <c r="AH276" s="1631">
        <v>0</v>
      </c>
    </row>
    <row s="1635" customFormat="1" customHeight="1" ht="0.75" hidden="1">
      <c r="A277" s="1780"/>
      <c r="B277" s="1780"/>
      <c r="C277" s="369" t="s">
        <v>1158</v>
      </c>
      <c r="D277" s="2462"/>
      <c r="E277" s="2204"/>
      <c r="F277" s="2383"/>
      <c r="G277" s="400"/>
      <c r="H277" s="1500"/>
      <c r="I277" s="651"/>
      <c r="J277" s="571"/>
      <c r="K277" s="1500"/>
      <c r="L277" s="214"/>
      <c r="M277" s="341"/>
      <c r="N277" s="334"/>
      <c r="O277" s="1624"/>
      <c r="P277" s="1624"/>
      <c r="AH277" s="1631">
        <v>0</v>
      </c>
    </row>
    <row s="1635" customFormat="1" customHeight="1" ht="18.75" hidden="1">
      <c r="A278" s="1780" t="s">
        <v>275</v>
      </c>
      <c r="B278" s="1780" t="s">
        <v>276</v>
      </c>
      <c r="C278" s="369"/>
      <c r="D278" s="2462"/>
      <c r="E278" s="2204"/>
      <c r="F278" s="2383" t="str">
        <f>INDEX(PT_DIFFERENTIATION_VTAR,MATCH(A278,PT_DIFFERENTIATION_VTAR_ID,0))</f>
        <v>Тариф на транспортировку сточных вод</v>
      </c>
      <c r="G278" s="2427" t="str">
        <f>INDEX(PT_DIFFERENTIATION_NTAR,MATCH(B278,PT_DIFFERENTIATION_NTAR_ID,0))</f>
        <v/>
      </c>
      <c r="H278" s="1862"/>
      <c r="I278" s="1739"/>
      <c r="J278" s="1773"/>
      <c r="K278" s="1778"/>
      <c r="L278" s="1862" t="s">
        <v>311</v>
      </c>
      <c r="M278" s="341"/>
      <c r="N278" s="334"/>
      <c r="O278" s="1624"/>
      <c r="P278" s="1624"/>
      <c r="AH278" s="1631">
        <v>0</v>
      </c>
    </row>
    <row s="1635" customFormat="1" customHeight="1" ht="18.75" hidden="1">
      <c r="A279" s="1780"/>
      <c r="B279" s="1780"/>
      <c r="C279" s="369" t="s">
        <v>1149</v>
      </c>
      <c r="D279" s="2462"/>
      <c r="E279" s="2204"/>
      <c r="F279" s="2383"/>
      <c r="G279" s="2427"/>
      <c r="H279" s="1500"/>
      <c r="I279" s="651" t="s">
        <v>1148</v>
      </c>
      <c r="J279" s="571"/>
      <c r="K279" s="1500"/>
      <c r="L279" s="214"/>
      <c r="M279" s="341"/>
      <c r="N279" s="334"/>
      <c r="O279" s="1624"/>
      <c r="P279" s="1624"/>
      <c r="AH279" s="1631">
        <v>0</v>
      </c>
    </row>
    <row s="1635" customFormat="1" customHeight="1" ht="0.75" hidden="1">
      <c r="A280" s="1780"/>
      <c r="B280" s="1780"/>
      <c r="C280" s="369" t="s">
        <v>1158</v>
      </c>
      <c r="D280" s="2462"/>
      <c r="E280" s="2204"/>
      <c r="F280" s="2383"/>
      <c r="G280" s="400"/>
      <c r="H280" s="1500"/>
      <c r="I280" s="651"/>
      <c r="J280" s="571"/>
      <c r="K280" s="1500"/>
      <c r="L280" s="214"/>
      <c r="M280" s="341"/>
      <c r="N280" s="334"/>
      <c r="O280" s="1624"/>
      <c r="P280" s="1624"/>
      <c r="AH280" s="1631">
        <v>0</v>
      </c>
    </row>
    <row s="1635" customFormat="1" customHeight="1" ht="18.75" hidden="1">
      <c r="A281" s="1780" t="s">
        <v>280</v>
      </c>
      <c r="B281" s="1780" t="s">
        <v>281</v>
      </c>
      <c r="C281" s="369"/>
      <c r="D281" s="2462"/>
      <c r="E281" s="2204"/>
      <c r="F281" s="2383" t="str">
        <f>INDEX(PT_DIFFERENTIATION_VTAR,MATCH(A281,PT_DIFFERENTIATION_VTAR_ID,0))</f>
        <v>Тариф на подключение (технологическое присоединение) к централизованной системе водоотведения</v>
      </c>
      <c r="G281" s="2427" t="str">
        <f>INDEX(PT_DIFFERENTIATION_NTAR,MATCH(B281,PT_DIFFERENTIATION_NTAR_ID,0))</f>
        <v/>
      </c>
      <c r="H281" s="1862"/>
      <c r="I281" s="1739"/>
      <c r="J281" s="1773"/>
      <c r="K281" s="1778"/>
      <c r="L281" s="1862" t="s">
        <v>311</v>
      </c>
      <c r="M281" s="341"/>
      <c r="N281" s="334"/>
      <c r="O281" s="1624"/>
      <c r="P281" s="1624"/>
      <c r="AH281" s="1631">
        <v>0</v>
      </c>
    </row>
    <row s="1635" customFormat="1" customHeight="1" ht="18.75" hidden="1">
      <c r="A282" s="1780"/>
      <c r="B282" s="1780"/>
      <c r="C282" s="369" t="s">
        <v>1149</v>
      </c>
      <c r="D282" s="2462"/>
      <c r="E282" s="2204"/>
      <c r="F282" s="2383"/>
      <c r="G282" s="2427"/>
      <c r="H282" s="1500"/>
      <c r="I282" s="651" t="s">
        <v>1148</v>
      </c>
      <c r="J282" s="571"/>
      <c r="K282" s="1500"/>
      <c r="L282" s="214"/>
      <c r="M282" s="341"/>
      <c r="N282" s="334"/>
      <c r="O282" s="1624"/>
      <c r="P282" s="1624"/>
      <c r="AH282" s="1631">
        <v>0</v>
      </c>
    </row>
    <row s="1635" customFormat="1" customHeight="1" ht="1.05">
      <c r="A283" s="1780"/>
      <c r="B283" s="1780"/>
      <c r="C283" s="369" t="s">
        <v>1158</v>
      </c>
      <c r="D283" s="2462"/>
      <c r="E283" s="2204"/>
      <c r="F283" s="2383"/>
      <c r="G283" s="400"/>
      <c r="H283" s="1500"/>
      <c r="I283" s="651"/>
      <c r="J283" s="571"/>
      <c r="K283" s="1500"/>
      <c r="L283" s="214"/>
      <c r="M283" s="341"/>
      <c r="N283" s="334"/>
      <c r="O283" s="1624"/>
      <c r="P283" s="1624"/>
      <c r="AH283" s="1631">
        <v>1</v>
      </c>
    </row>
    <row customHeight="1" ht="27.299999999999997">
      <c r="A284" s="1780"/>
      <c r="B284" s="1780"/>
      <c r="D284" s="376"/>
      <c r="E284" s="147" t="s">
        <v>93</v>
      </c>
      <c r="F284"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4" s="2460"/>
      <c r="H284" s="2460"/>
      <c r="I284" s="2460"/>
      <c r="J284" s="2460"/>
      <c r="K284" s="2460"/>
      <c r="L284" s="2460"/>
      <c r="M284" s="297"/>
      <c r="N284" s="334"/>
      <c r="AH284" s="374">
        <v>26</v>
      </c>
    </row>
    <row s="1635" customFormat="1" customHeight="1" ht="60.75" hidden="1">
      <c r="A285" s="1780" t="s">
        <v>156</v>
      </c>
      <c r="B285" s="1780" t="s">
        <v>157</v>
      </c>
      <c r="C285" s="369"/>
      <c r="D285" s="2462"/>
      <c r="E285" s="2204"/>
      <c r="F285" s="2383" t="str">
        <f>INDEX(PT_DIFFERENTIATION_VTAR,MATCH(A285,PT_DIFFERENTIATION_VTAR_ID,0))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5" s="2427" t="str">
        <f>INDEX(PT_DIFFERENTIATION_NTAR,MATCH(B285,PT_DIFFERENTIATION_NTAR_ID,0))</f>
        <v/>
      </c>
      <c r="H285" s="1862"/>
      <c r="I285" s="1739"/>
      <c r="J285" s="1773"/>
      <c r="K285" s="1778"/>
      <c r="L285" s="1862" t="s">
        <v>311</v>
      </c>
      <c r="M285"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5" s="334"/>
      <c r="O285" s="1624"/>
      <c r="P285" s="1624"/>
      <c r="AH285" s="1631">
        <v>0</v>
      </c>
    </row>
    <row s="1635" customFormat="1" customHeight="1" ht="18.75" hidden="1">
      <c r="A286" s="1780"/>
      <c r="B286" s="1780"/>
      <c r="C286" s="369" t="s">
        <v>1149</v>
      </c>
      <c r="D286" s="2462"/>
      <c r="E286" s="2204"/>
      <c r="F286" s="2383"/>
      <c r="G286" s="2427"/>
      <c r="H286" s="1500"/>
      <c r="I286" s="651" t="s">
        <v>1148</v>
      </c>
      <c r="J286" s="571"/>
      <c r="K286" s="1500"/>
      <c r="L286" s="214"/>
      <c r="M286" s="2170"/>
      <c r="N286" s="334"/>
      <c r="O286" s="1624"/>
      <c r="P286" s="1624"/>
      <c r="AH286" s="1631">
        <v>0</v>
      </c>
    </row>
    <row s="1635" customFormat="1" customHeight="1" ht="0.75" hidden="1">
      <c r="A287" s="1780"/>
      <c r="B287" s="1780"/>
      <c r="C287" s="369" t="s">
        <v>1158</v>
      </c>
      <c r="D287" s="2462"/>
      <c r="E287" s="2204"/>
      <c r="F287" s="2383"/>
      <c r="G287" s="400"/>
      <c r="H287" s="1500"/>
      <c r="I287" s="651"/>
      <c r="J287" s="571"/>
      <c r="K287" s="1500"/>
      <c r="L287" s="214"/>
      <c r="M287" s="2170"/>
      <c r="N287" s="334"/>
      <c r="O287" s="1624"/>
      <c r="P287" s="1624"/>
      <c r="AH287" s="1631">
        <v>0</v>
      </c>
    </row>
    <row s="1635" customFormat="1" customHeight="1" ht="23.333333333333332" hidden="1">
      <c r="A288" s="1780" t="s">
        <v>162</v>
      </c>
      <c r="B288" s="1780" t="s">
        <v>163</v>
      </c>
      <c r="C288" s="369"/>
      <c r="D288" s="2462"/>
      <c r="E288" s="2204"/>
      <c r="F288" s="2383" t="str">
        <f>INDEX(PT_DIFFERENTIATION_VTAR,MATCH(A288,PT_DIFFERENTIATION_VTAR_ID,0))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88" s="2427" t="str">
        <f>INDEX(PT_DIFFERENTIATION_NTAR,MATCH(B288,PT_DIFFERENTIATION_NTAR_ID,0))</f>
        <v/>
      </c>
      <c r="H288" s="1862"/>
      <c r="I288" s="1739">
        <v>46388</v>
      </c>
      <c r="J288" s="1773">
        <v>46752</v>
      </c>
      <c r="K288" s="1778">
        <v>0</v>
      </c>
      <c r="L288" s="1862" t="s">
        <v>311</v>
      </c>
      <c r="M288" s="2171"/>
      <c r="N288" s="334"/>
      <c r="O288" s="1624"/>
      <c r="P288" s="1624"/>
      <c r="AH288" s="1631">
        <v>0</v>
      </c>
    </row>
    <row s="1635" customFormat="1" customHeight="1" ht="23.333333333333332" hidden="1">
      <c r="A289" s="1823"/>
      <c r="B289" s="1823"/>
      <c r="C289" s="1687"/>
      <c r="D289" s="344"/>
      <c r="E289" s="1031"/>
      <c r="F289" s="1031"/>
      <c r="G289" s="1031"/>
      <c r="H289" s="2577" t="s">
        <v>450</v>
      </c>
      <c r="I289" s="1739">
        <v>46753</v>
      </c>
      <c r="J289" s="1773">
        <v>47118</v>
      </c>
      <c r="K289" s="1778">
        <v>0</v>
      </c>
      <c r="L289" s="2271" t="s">
        <v>311</v>
      </c>
      <c r="M289" s="2318"/>
      <c r="N289" s="618"/>
      <c r="O289" s="1624"/>
      <c r="P289" s="1624"/>
      <c r="Q289" s="1635"/>
      <c r="R289" s="1635"/>
      <c r="S289" s="1635"/>
      <c r="T289" s="1635"/>
      <c r="U289" s="1635"/>
      <c r="V289" s="1635"/>
      <c r="W289" s="1635"/>
      <c r="X289" s="1635"/>
      <c r="Y289" s="1635"/>
      <c r="Z289" s="1635"/>
      <c r="AA289" s="1635"/>
      <c r="AB289" s="1635"/>
      <c r="AC289" s="1635"/>
      <c r="AD289" s="1635"/>
      <c r="AE289" s="1635"/>
      <c r="AF289" s="1635"/>
      <c r="AG289" s="1635"/>
      <c r="AH289" s="1635">
        <v>0</v>
      </c>
    </row>
    <row s="1635" customFormat="1" customHeight="1" ht="18.75" hidden="1">
      <c r="A290" s="1780"/>
      <c r="B290" s="1780"/>
      <c r="C290" s="369" t="s">
        <v>1149</v>
      </c>
      <c r="D290" s="2462"/>
      <c r="E290" s="2204"/>
      <c r="F290" s="2383"/>
      <c r="G290" s="2427"/>
      <c r="H290" s="1500"/>
      <c r="I290" s="651" t="s">
        <v>1148</v>
      </c>
      <c r="J290" s="571"/>
      <c r="K290" s="1500"/>
      <c r="L290" s="214"/>
      <c r="M290" s="1861"/>
      <c r="N290" s="334"/>
      <c r="O290" s="1624"/>
      <c r="P290" s="1624"/>
      <c r="AH290" s="1631">
        <v>0</v>
      </c>
    </row>
    <row s="1635" customFormat="1" customHeight="1" ht="0.75" hidden="1">
      <c r="A291" s="1780"/>
      <c r="B291" s="1780"/>
      <c r="C291" s="369" t="s">
        <v>1158</v>
      </c>
      <c r="D291" s="2462"/>
      <c r="E291" s="2204"/>
      <c r="F291" s="2383"/>
      <c r="G291" s="400"/>
      <c r="H291" s="1500"/>
      <c r="I291" s="651"/>
      <c r="J291" s="571"/>
      <c r="K291" s="1500"/>
      <c r="L291" s="214"/>
      <c r="M291" s="341"/>
      <c r="N291" s="334"/>
      <c r="O291" s="1624"/>
      <c r="P291" s="1624"/>
      <c r="AH291" s="1631">
        <v>0</v>
      </c>
    </row>
    <row s="1635" customFormat="1" customHeight="1" ht="20.833333333333332">
      <c r="A292" s="1780" t="s">
        <v>170</v>
      </c>
      <c r="B292" s="1780" t="s">
        <v>171</v>
      </c>
      <c r="C292" s="369"/>
      <c r="D292" s="2462"/>
      <c r="E292" s="2204"/>
      <c r="F292" s="2383" t="str">
        <f>INDEX(PT_DIFFERENTIATION_VTAR,MATCH(A292,PT_DIFFERENTIATION_VTAR_ID,0))</f>
        <v>Тарифы на теплоноситель, поставляемый теплоснабжающими организациями потребителям, другим теплоснабжающим организациям</v>
      </c>
      <c r="G292" s="2427" t="str">
        <f>INDEX(PT_DIFFERENTIATION_NTAR,MATCH(B292,PT_DIFFERENTIATION_NTAR_ID,0))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H292" s="1862"/>
      <c r="I292" s="1739">
        <v>46388</v>
      </c>
      <c r="J292" s="1773">
        <v>46752</v>
      </c>
      <c r="K292" s="1778">
        <v>19.7</v>
      </c>
      <c r="L292" s="1862" t="s">
        <v>311</v>
      </c>
      <c r="M292" s="341"/>
      <c r="N292" s="334"/>
      <c r="O292" s="1624"/>
      <c r="P292" s="1624"/>
      <c r="AH292" s="1631">
        <v>0</v>
      </c>
    </row>
    <row s="1635" customFormat="1" customHeight="1" ht="20.833333333333332">
      <c r="A293" s="1823"/>
      <c r="B293" s="1823"/>
      <c r="C293" s="1687"/>
      <c r="D293" s="344"/>
      <c r="E293" s="1031"/>
      <c r="F293" s="1031"/>
      <c r="G293" s="1031"/>
      <c r="H293" s="2577" t="s">
        <v>450</v>
      </c>
      <c r="I293" s="1739">
        <v>46753</v>
      </c>
      <c r="J293" s="1773">
        <v>47118</v>
      </c>
      <c r="K293" s="1778">
        <v>105</v>
      </c>
      <c r="L293" s="2271" t="s">
        <v>311</v>
      </c>
      <c r="M293" s="2318"/>
      <c r="N293" s="618"/>
      <c r="O293" s="1624"/>
      <c r="P293" s="1624"/>
      <c r="Q293" s="1635"/>
      <c r="R293" s="1635"/>
      <c r="S293" s="1635"/>
      <c r="T293" s="1635"/>
      <c r="U293" s="1635"/>
      <c r="V293" s="1635"/>
      <c r="W293" s="1635"/>
      <c r="X293" s="1635"/>
      <c r="Y293" s="1635"/>
      <c r="Z293" s="1635"/>
      <c r="AA293" s="1635"/>
      <c r="AB293" s="1635"/>
      <c r="AC293" s="1635"/>
      <c r="AD293" s="1635"/>
      <c r="AE293" s="1635"/>
      <c r="AF293" s="1635"/>
      <c r="AG293" s="1635"/>
      <c r="AH293" s="1635">
        <v>0</v>
      </c>
    </row>
    <row s="1635" customFormat="1" customHeight="1" ht="20.833333333333332">
      <c r="A294" s="1823"/>
      <c r="B294" s="1823"/>
      <c r="C294" s="1687"/>
      <c r="D294" s="344"/>
      <c r="E294" s="1031"/>
      <c r="F294" s="1031"/>
      <c r="G294" s="1031"/>
      <c r="H294" s="2577" t="s">
        <v>450</v>
      </c>
      <c r="I294" s="1739">
        <v>47119</v>
      </c>
      <c r="J294" s="1773">
        <v>47483</v>
      </c>
      <c r="K294" s="1778">
        <v>95</v>
      </c>
      <c r="L294" s="2271" t="s">
        <v>311</v>
      </c>
      <c r="M294" s="2318"/>
      <c r="N294" s="618"/>
      <c r="O294" s="1624"/>
      <c r="P294" s="1624"/>
      <c r="Q294" s="1635"/>
      <c r="R294" s="1635"/>
      <c r="S294" s="1635"/>
      <c r="T294" s="1635"/>
      <c r="U294" s="1635"/>
      <c r="V294" s="1635"/>
      <c r="W294" s="1635"/>
      <c r="X294" s="1635"/>
      <c r="Y294" s="1635"/>
      <c r="Z294" s="1635"/>
      <c r="AA294" s="1635"/>
      <c r="AB294" s="1635"/>
      <c r="AC294" s="1635"/>
      <c r="AD294" s="1635"/>
      <c r="AE294" s="1635"/>
      <c r="AF294" s="1635"/>
      <c r="AG294" s="1635"/>
      <c r="AH294" s="1635">
        <v>0</v>
      </c>
    </row>
    <row s="1635" customFormat="1" customHeight="1" ht="20.833333333333332">
      <c r="A295" s="1823"/>
      <c r="B295" s="1823"/>
      <c r="C295" s="1687"/>
      <c r="D295" s="344"/>
      <c r="E295" s="1031"/>
      <c r="F295" s="1031"/>
      <c r="G295" s="1031"/>
      <c r="H295" s="2577" t="s">
        <v>450</v>
      </c>
      <c r="I295" s="1739">
        <v>47484</v>
      </c>
      <c r="J295" s="1773">
        <v>47848</v>
      </c>
      <c r="K295" s="1778">
        <v>14.13</v>
      </c>
      <c r="L295" s="2271" t="s">
        <v>311</v>
      </c>
      <c r="M295" s="2318"/>
      <c r="N295" s="618"/>
      <c r="O295" s="1624"/>
      <c r="P295" s="1624"/>
      <c r="Q295" s="1635"/>
      <c r="R295" s="1635"/>
      <c r="S295" s="1635"/>
      <c r="T295" s="1635"/>
      <c r="U295" s="1635"/>
      <c r="V295" s="1635"/>
      <c r="W295" s="1635"/>
      <c r="X295" s="1635"/>
      <c r="Y295" s="1635"/>
      <c r="Z295" s="1635"/>
      <c r="AA295" s="1635"/>
      <c r="AB295" s="1635"/>
      <c r="AC295" s="1635"/>
      <c r="AD295" s="1635"/>
      <c r="AE295" s="1635"/>
      <c r="AF295" s="1635"/>
      <c r="AG295" s="1635"/>
      <c r="AH295" s="1635">
        <v>0</v>
      </c>
    </row>
    <row s="1635" customFormat="1" customHeight="1" ht="18.75">
      <c r="A296" s="1780"/>
      <c r="B296" s="1780"/>
      <c r="C296" s="369" t="s">
        <v>1149</v>
      </c>
      <c r="D296" s="2462"/>
      <c r="E296" s="2204"/>
      <c r="F296" s="2383"/>
      <c r="G296" s="2427"/>
      <c r="H296" s="1500"/>
      <c r="I296" s="651" t="s">
        <v>1148</v>
      </c>
      <c r="J296" s="571"/>
      <c r="K296" s="1500"/>
      <c r="L296" s="214"/>
      <c r="M296" s="341"/>
      <c r="N296" s="334"/>
      <c r="O296" s="1624"/>
      <c r="P296" s="1624"/>
      <c r="AH296" s="1631">
        <v>0</v>
      </c>
    </row>
    <row s="1635" customFormat="1" customHeight="1" ht="0.75">
      <c r="A297" s="1780"/>
      <c r="B297" s="1780"/>
      <c r="C297" s="369" t="s">
        <v>1158</v>
      </c>
      <c r="D297" s="2462"/>
      <c r="E297" s="2204"/>
      <c r="F297" s="2383"/>
      <c r="G297" s="400"/>
      <c r="H297" s="1500"/>
      <c r="I297" s="651"/>
      <c r="J297" s="571"/>
      <c r="K297" s="1500"/>
      <c r="L297" s="214"/>
      <c r="M297" s="341"/>
      <c r="N297" s="334"/>
      <c r="O297" s="1624"/>
      <c r="P297" s="1624"/>
      <c r="AH297" s="1631">
        <v>0</v>
      </c>
    </row>
    <row s="1635" customFormat="1" customHeight="1" ht="45" hidden="1">
      <c r="A298" s="1780" t="s">
        <v>180</v>
      </c>
      <c r="B298" s="1780" t="s">
        <v>181</v>
      </c>
      <c r="C298" s="369"/>
      <c r="D298" s="2462"/>
      <c r="E298" s="2204"/>
      <c r="F298" s="2383" t="str">
        <f>INDEX(PT_DIFFERENTIATION_VTAR,MATCH(A298,PT_DIFFERENTIATION_VTAR_ID,0))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8" s="2427" t="str">
        <f>INDEX(PT_DIFFERENTIATION_NTAR,MATCH(B298,PT_DIFFERENTIATION_NTAR_ID,0))</f>
        <v/>
      </c>
      <c r="H298" s="1862"/>
      <c r="I298" s="1739"/>
      <c r="J298" s="1773"/>
      <c r="K298" s="1778"/>
      <c r="L298" s="1862" t="s">
        <v>311</v>
      </c>
      <c r="M298" s="341"/>
      <c r="N298" s="334"/>
      <c r="O298" s="1624"/>
      <c r="P298" s="1624"/>
      <c r="AH298" s="1631">
        <v>0</v>
      </c>
    </row>
    <row s="1635" customFormat="1" customHeight="1" ht="18.75" hidden="1">
      <c r="A299" s="1780"/>
      <c r="B299" s="1780"/>
      <c r="C299" s="369" t="s">
        <v>1149</v>
      </c>
      <c r="D299" s="2462"/>
      <c r="E299" s="2204"/>
      <c r="F299" s="2383"/>
      <c r="G299" s="2427"/>
      <c r="H299" s="1500"/>
      <c r="I299" s="651" t="s">
        <v>1148</v>
      </c>
      <c r="J299" s="571"/>
      <c r="K299" s="1500"/>
      <c r="L299" s="214"/>
      <c r="M299" s="341"/>
      <c r="N299" s="334"/>
      <c r="O299" s="1624"/>
      <c r="P299" s="1624"/>
      <c r="AH299" s="1631">
        <v>0</v>
      </c>
    </row>
    <row s="1635" customFormat="1" customHeight="1" ht="0.75" hidden="1">
      <c r="A300" s="1780"/>
      <c r="B300" s="1780"/>
      <c r="C300" s="369" t="s">
        <v>1158</v>
      </c>
      <c r="D300" s="2462"/>
      <c r="E300" s="2204"/>
      <c r="F300" s="2383"/>
      <c r="G300" s="400"/>
      <c r="H300" s="1500"/>
      <c r="I300" s="651"/>
      <c r="J300" s="571"/>
      <c r="K300" s="1500"/>
      <c r="L300" s="214"/>
      <c r="M300" s="341"/>
      <c r="N300" s="334"/>
      <c r="O300" s="1624"/>
      <c r="P300" s="1624"/>
      <c r="AH300" s="1631">
        <v>0</v>
      </c>
    </row>
    <row s="1635" customFormat="1" customHeight="1" ht="18.75" hidden="1">
      <c r="A301" s="1780" t="s">
        <v>186</v>
      </c>
      <c r="B301" s="1780" t="s">
        <v>187</v>
      </c>
      <c r="C301" s="369"/>
      <c r="D301" s="2462"/>
      <c r="E301" s="2204"/>
      <c r="F301" s="2383" t="str">
        <f>INDEX(PT_DIFFERENTIATION_VTAR,MATCH(A301,PT_DIFFERENTIATION_VTAR_ID,0))</f>
        <v>Тарифы на услуги по передаче тепловой энергии</v>
      </c>
      <c r="G301" s="2427" t="str">
        <f>INDEX(PT_DIFFERENTIATION_NTAR,MATCH(B301,PT_DIFFERENTIATION_NTAR_ID,0))</f>
        <v/>
      </c>
      <c r="H301" s="1862"/>
      <c r="I301" s="1739"/>
      <c r="J301" s="1773"/>
      <c r="K301" s="1778"/>
      <c r="L301" s="1862" t="s">
        <v>311</v>
      </c>
      <c r="M301" s="341"/>
      <c r="N301" s="334"/>
      <c r="O301" s="1624"/>
      <c r="P301" s="1624"/>
      <c r="AH301" s="1631">
        <v>0</v>
      </c>
    </row>
    <row s="1635" customFormat="1" customHeight="1" ht="18.75" hidden="1">
      <c r="A302" s="1780"/>
      <c r="B302" s="1780"/>
      <c r="C302" s="369" t="s">
        <v>1149</v>
      </c>
      <c r="D302" s="2462"/>
      <c r="E302" s="2204"/>
      <c r="F302" s="2383"/>
      <c r="G302" s="2427"/>
      <c r="H302" s="1500"/>
      <c r="I302" s="651" t="s">
        <v>1148</v>
      </c>
      <c r="J302" s="571"/>
      <c r="K302" s="1500"/>
      <c r="L302" s="214"/>
      <c r="M302" s="341"/>
      <c r="N302" s="334"/>
      <c r="O302" s="1624"/>
      <c r="P302" s="1624"/>
      <c r="AH302" s="1631">
        <v>0</v>
      </c>
    </row>
    <row s="1635" customFormat="1" customHeight="1" ht="0.75" hidden="1">
      <c r="A303" s="1780"/>
      <c r="B303" s="1780"/>
      <c r="C303" s="369" t="s">
        <v>1158</v>
      </c>
      <c r="D303" s="2462"/>
      <c r="E303" s="2204"/>
      <c r="F303" s="2383"/>
      <c r="G303" s="400"/>
      <c r="H303" s="1500"/>
      <c r="I303" s="651"/>
      <c r="J303" s="571"/>
      <c r="K303" s="1500"/>
      <c r="L303" s="214"/>
      <c r="M303" s="341"/>
      <c r="N303" s="334"/>
      <c r="O303" s="1624"/>
      <c r="P303" s="1624"/>
      <c r="AH303" s="1631">
        <v>0</v>
      </c>
    </row>
    <row s="1635" customFormat="1" customHeight="1" ht="18.75" hidden="1">
      <c r="A304" s="1780" t="s">
        <v>192</v>
      </c>
      <c r="B304" s="1780" t="s">
        <v>193</v>
      </c>
      <c r="C304" s="369"/>
      <c r="D304" s="2462"/>
      <c r="E304" s="2204"/>
      <c r="F304" s="2383" t="str">
        <f>INDEX(PT_DIFFERENTIATION_VTAR,MATCH(A304,PT_DIFFERENTIATION_VTAR_ID,0))</f>
        <v>Тарифы на услуги по передаче теплоносителя</v>
      </c>
      <c r="G304" s="2427" t="str">
        <f>INDEX(PT_DIFFERENTIATION_NTAR,MATCH(B304,PT_DIFFERENTIATION_NTAR_ID,0))</f>
        <v/>
      </c>
      <c r="H304" s="1862"/>
      <c r="I304" s="1739"/>
      <c r="J304" s="1773"/>
      <c r="K304" s="1778"/>
      <c r="L304" s="1862" t="s">
        <v>311</v>
      </c>
      <c r="M304" s="341"/>
      <c r="N304" s="334"/>
      <c r="O304" s="1624"/>
      <c r="P304" s="1624"/>
      <c r="AH304" s="1631">
        <v>0</v>
      </c>
    </row>
    <row s="1635" customFormat="1" customHeight="1" ht="18.75" hidden="1">
      <c r="A305" s="1780"/>
      <c r="B305" s="1780"/>
      <c r="C305" s="369" t="s">
        <v>1149</v>
      </c>
      <c r="D305" s="2462"/>
      <c r="E305" s="2204"/>
      <c r="F305" s="2383"/>
      <c r="G305" s="2427"/>
      <c r="H305" s="1500"/>
      <c r="I305" s="651" t="s">
        <v>1148</v>
      </c>
      <c r="J305" s="571"/>
      <c r="K305" s="1500"/>
      <c r="L305" s="214"/>
      <c r="M305" s="341"/>
      <c r="N305" s="334"/>
      <c r="O305" s="1624"/>
      <c r="P305" s="1624"/>
      <c r="AH305" s="1631">
        <v>0</v>
      </c>
    </row>
    <row s="1635" customFormat="1" customHeight="1" ht="0.75" hidden="1">
      <c r="A306" s="1780"/>
      <c r="B306" s="1780"/>
      <c r="C306" s="369" t="s">
        <v>1158</v>
      </c>
      <c r="D306" s="2462"/>
      <c r="E306" s="2204"/>
      <c r="F306" s="2383"/>
      <c r="G306" s="400"/>
      <c r="H306" s="1500"/>
      <c r="I306" s="651"/>
      <c r="J306" s="571"/>
      <c r="K306" s="1500"/>
      <c r="L306" s="214"/>
      <c r="M306" s="341"/>
      <c r="N306" s="334"/>
      <c r="O306" s="1624"/>
      <c r="P306" s="1624"/>
      <c r="AH306" s="1631">
        <v>0</v>
      </c>
    </row>
    <row s="1635" customFormat="1" customHeight="1" ht="18.75" hidden="1">
      <c r="A307" s="1780" t="s">
        <v>198</v>
      </c>
      <c r="B307" s="1780" t="s">
        <v>199</v>
      </c>
      <c r="C307" s="369"/>
      <c r="D307" s="2462"/>
      <c r="E307" s="2204"/>
      <c r="F307" s="2383" t="str">
        <f>INDEX(PT_DIFFERENTIATION_VTAR,MATCH(A307,PT_DIFFERENTIATION_VTAR_ID,0))</f>
        <v>Плата за услуги по поддержанию резервной тепловой мощности при отсутствии потребления тепловой энергии</v>
      </c>
      <c r="G307" s="2427" t="str">
        <f>INDEX(PT_DIFFERENTIATION_NTAR,MATCH(B307,PT_DIFFERENTIATION_NTAR_ID,0))</f>
        <v/>
      </c>
      <c r="H307" s="1862"/>
      <c r="I307" s="1739">
        <v>46388</v>
      </c>
      <c r="J307" s="1773">
        <v>46752</v>
      </c>
      <c r="K307" s="1778">
        <v>0</v>
      </c>
      <c r="L307" s="1862" t="s">
        <v>311</v>
      </c>
      <c r="M307" s="341"/>
      <c r="N307" s="334"/>
      <c r="O307" s="1624"/>
      <c r="P307" s="1624"/>
      <c r="AH307" s="1631">
        <v>0</v>
      </c>
    </row>
    <row s="1635" customFormat="1" customHeight="1" ht="22.5" hidden="1">
      <c r="A308" s="1823"/>
      <c r="B308" s="1823"/>
      <c r="C308" s="1687"/>
      <c r="D308" s="344"/>
      <c r="E308" s="1031"/>
      <c r="F308" s="1031"/>
      <c r="G308" s="1031"/>
      <c r="H308" s="2577" t="s">
        <v>450</v>
      </c>
      <c r="I308" s="1739">
        <v>46753</v>
      </c>
      <c r="J308" s="1773">
        <v>47118</v>
      </c>
      <c r="K308" s="1778">
        <v>0</v>
      </c>
      <c r="L308" s="2271" t="s">
        <v>311</v>
      </c>
      <c r="M308" s="2318"/>
      <c r="N308" s="618"/>
      <c r="O308" s="1624"/>
      <c r="P308" s="1624"/>
      <c r="Q308" s="1635"/>
      <c r="R308" s="1635"/>
      <c r="S308" s="1635"/>
      <c r="T308" s="1635"/>
      <c r="U308" s="1635"/>
      <c r="V308" s="1635"/>
      <c r="W308" s="1635"/>
      <c r="X308" s="1635"/>
      <c r="Y308" s="1635"/>
      <c r="Z308" s="1635"/>
      <c r="AA308" s="1635"/>
      <c r="AB308" s="1635"/>
      <c r="AC308" s="1635"/>
      <c r="AD308" s="1635"/>
      <c r="AE308" s="1635"/>
      <c r="AF308" s="1635"/>
      <c r="AG308" s="1635"/>
      <c r="AH308" s="1635">
        <v>0</v>
      </c>
    </row>
    <row s="1635" customFormat="1" customHeight="1" ht="18.75" hidden="1">
      <c r="A309" s="1780"/>
      <c r="B309" s="1780"/>
      <c r="C309" s="369" t="s">
        <v>1149</v>
      </c>
      <c r="D309" s="2462"/>
      <c r="E309" s="2204"/>
      <c r="F309" s="2383"/>
      <c r="G309" s="2427"/>
      <c r="H309" s="1500"/>
      <c r="I309" s="651" t="s">
        <v>1148</v>
      </c>
      <c r="J309" s="571"/>
      <c r="K309" s="1500"/>
      <c r="L309" s="214"/>
      <c r="M309" s="341"/>
      <c r="N309" s="334"/>
      <c r="O309" s="1624"/>
      <c r="P309" s="1624"/>
      <c r="AH309" s="1631">
        <v>0</v>
      </c>
    </row>
    <row s="1635" customFormat="1" customHeight="1" ht="0.75" hidden="1">
      <c r="A310" s="1780"/>
      <c r="B310" s="1780"/>
      <c r="C310" s="369" t="s">
        <v>1158</v>
      </c>
      <c r="D310" s="2462"/>
      <c r="E310" s="2204"/>
      <c r="F310" s="2383"/>
      <c r="G310" s="400"/>
      <c r="H310" s="1500"/>
      <c r="I310" s="651"/>
      <c r="J310" s="571"/>
      <c r="K310" s="1500"/>
      <c r="L310" s="214"/>
      <c r="M310" s="341"/>
      <c r="N310" s="334"/>
      <c r="O310" s="1624"/>
      <c r="P310" s="1624"/>
      <c r="AH310" s="1631">
        <v>0</v>
      </c>
    </row>
    <row s="1635" customFormat="1" customHeight="1" ht="18.75" hidden="1">
      <c r="A311" s="1780" t="s">
        <v>204</v>
      </c>
      <c r="B311" s="1780" t="s">
        <v>205</v>
      </c>
      <c r="C311" s="369"/>
      <c r="D311" s="2462"/>
      <c r="E311" s="2204"/>
      <c r="F311" s="2383" t="str">
        <f>INDEX(PT_DIFFERENTIATION_VTAR,MATCH(A311,PT_DIFFERENTIATION_VTAR_ID,0))</f>
        <v>Плата за подключение (технологическое присоединение) к системе теплоснабжения</v>
      </c>
      <c r="G311" s="2427" t="str">
        <f>INDEX(PT_DIFFERENTIATION_NTAR,MATCH(B311,PT_DIFFERENTIATION_NTAR_ID,0))</f>
        <v/>
      </c>
      <c r="H311" s="1862"/>
      <c r="I311" s="1739"/>
      <c r="J311" s="1773"/>
      <c r="K311" s="1778"/>
      <c r="L311" s="1862" t="s">
        <v>311</v>
      </c>
      <c r="M311" s="341"/>
      <c r="N311" s="334"/>
      <c r="O311" s="1624"/>
      <c r="P311" s="1624"/>
      <c r="AH311" s="1631">
        <v>0</v>
      </c>
    </row>
    <row s="1635" customFormat="1" customHeight="1" ht="18.75" hidden="1">
      <c r="A312" s="1780"/>
      <c r="B312" s="1780"/>
      <c r="C312" s="369" t="s">
        <v>1149</v>
      </c>
      <c r="D312" s="2462"/>
      <c r="E312" s="2204"/>
      <c r="F312" s="2383"/>
      <c r="G312" s="2427"/>
      <c r="H312" s="1500"/>
      <c r="I312" s="651" t="s">
        <v>1148</v>
      </c>
      <c r="J312" s="571"/>
      <c r="K312" s="1500"/>
      <c r="L312" s="214"/>
      <c r="M312" s="341"/>
      <c r="N312" s="334"/>
      <c r="O312" s="1624"/>
      <c r="P312" s="1624"/>
      <c r="AH312" s="1631">
        <v>0</v>
      </c>
    </row>
    <row s="1635" customFormat="1" customHeight="1" ht="0.75" hidden="1">
      <c r="A313" s="1780"/>
      <c r="B313" s="1780"/>
      <c r="C313" s="369" t="s">
        <v>1158</v>
      </c>
      <c r="D313" s="2462"/>
      <c r="E313" s="2204"/>
      <c r="F313" s="2383"/>
      <c r="G313" s="400"/>
      <c r="H313" s="1500"/>
      <c r="I313" s="651"/>
      <c r="J313" s="571"/>
      <c r="K313" s="1500"/>
      <c r="L313" s="214"/>
      <c r="M313" s="341"/>
      <c r="N313" s="334"/>
      <c r="O313" s="1624"/>
      <c r="P313" s="1624"/>
      <c r="AH313" s="1631">
        <v>0</v>
      </c>
    </row>
    <row s="1635" customFormat="1" customHeight="1" ht="18.75" hidden="1">
      <c r="A314" s="1780" t="s">
        <v>210</v>
      </c>
      <c r="B314" s="1780" t="s">
        <v>211</v>
      </c>
      <c r="C314" s="369"/>
      <c r="D314" s="2462"/>
      <c r="E314" s="2204"/>
      <c r="F314" s="2383" t="str">
        <f>INDEX(PT_DIFFERENTIATION_VTAR,MATCH(A314,PT_DIFFERENTIATION_VTAR_ID,0))</f>
        <v>Плата за подключение (технологическое присоединение) к системе теплоснабжения (индивидуальная)</v>
      </c>
      <c r="G314" s="2427" t="str">
        <f>INDEX(PT_DIFFERENTIATION_NTAR,MATCH(B314,PT_DIFFERENTIATION_NTAR_ID,0))</f>
        <v/>
      </c>
      <c r="H314" s="1989"/>
      <c r="I314" s="1739"/>
      <c r="J314" s="1773"/>
      <c r="K314" s="1778"/>
      <c r="L314" s="1989" t="s">
        <v>311</v>
      </c>
      <c r="M314" s="341"/>
      <c r="N314" s="334"/>
      <c r="O314" s="1624"/>
      <c r="P314" s="1624"/>
      <c r="AH314" s="1631">
        <v>0</v>
      </c>
    </row>
    <row s="1635" customFormat="1" customHeight="1" ht="18.75" hidden="1">
      <c r="A315" s="1780"/>
      <c r="B315" s="1780"/>
      <c r="C315" s="369" t="s">
        <v>1149</v>
      </c>
      <c r="D315" s="2462"/>
      <c r="E315" s="2204"/>
      <c r="F315" s="2383"/>
      <c r="G315" s="2427"/>
      <c r="H315" s="1500"/>
      <c r="I315" s="651" t="s">
        <v>1148</v>
      </c>
      <c r="J315" s="571"/>
      <c r="K315" s="1500"/>
      <c r="L315" s="214"/>
      <c r="M315" s="341"/>
      <c r="N315" s="334"/>
      <c r="O315" s="1624"/>
      <c r="P315" s="1624"/>
      <c r="AH315" s="1631">
        <v>0</v>
      </c>
    </row>
    <row s="1635" customFormat="1" customHeight="1" ht="0.75" hidden="1">
      <c r="A316" s="1780"/>
      <c r="B316" s="1780"/>
      <c r="C316" s="369" t="s">
        <v>1158</v>
      </c>
      <c r="D316" s="2462"/>
      <c r="E316" s="2204"/>
      <c r="F316" s="2383"/>
      <c r="G316" s="400"/>
      <c r="H316" s="1500"/>
      <c r="I316" s="651"/>
      <c r="J316" s="571"/>
      <c r="K316" s="1500"/>
      <c r="L316" s="214"/>
      <c r="M316" s="341"/>
      <c r="N316" s="334"/>
      <c r="O316" s="1624"/>
      <c r="P316" s="1624"/>
      <c r="AH316" s="1631">
        <v>0</v>
      </c>
    </row>
    <row s="1635" customFormat="1" customHeight="1" ht="18.75" hidden="1">
      <c r="A317" s="1780" t="s">
        <v>230</v>
      </c>
      <c r="B317" s="1780" t="s">
        <v>231</v>
      </c>
      <c r="C317" s="369"/>
      <c r="D317" s="2462"/>
      <c r="E317" s="2204"/>
      <c r="F317" s="2383" t="str">
        <f>INDEX(PT_DIFFERENTIATION_VTAR,MATCH(A317,PT_DIFFERENTIATION_VTAR_ID,0))</f>
        <v>Тариф на питьевую воду (питьевое водоснабжение)</v>
      </c>
      <c r="G317" s="2427" t="str">
        <f>INDEX(PT_DIFFERENTIATION_NTAR,MATCH(B317,PT_DIFFERENTIATION_NTAR_ID,0))</f>
        <v/>
      </c>
      <c r="H317" s="1862"/>
      <c r="I317" s="1739"/>
      <c r="J317" s="1773"/>
      <c r="K317" s="1778"/>
      <c r="L317" s="1862" t="s">
        <v>311</v>
      </c>
      <c r="M317" s="341"/>
      <c r="N317" s="334"/>
      <c r="O317" s="1624"/>
      <c r="P317" s="1624"/>
      <c r="AH317" s="1631">
        <v>0</v>
      </c>
    </row>
    <row s="1635" customFormat="1" customHeight="1" ht="18.75" hidden="1">
      <c r="A318" s="1780"/>
      <c r="B318" s="1780"/>
      <c r="C318" s="369" t="s">
        <v>1149</v>
      </c>
      <c r="D318" s="2462"/>
      <c r="E318" s="2204"/>
      <c r="F318" s="2383"/>
      <c r="G318" s="2427"/>
      <c r="H318" s="1500"/>
      <c r="I318" s="651" t="s">
        <v>1148</v>
      </c>
      <c r="J318" s="571"/>
      <c r="K318" s="1500"/>
      <c r="L318" s="214"/>
      <c r="M318" s="341"/>
      <c r="N318" s="334"/>
      <c r="O318" s="1624"/>
      <c r="P318" s="1624"/>
      <c r="AH318" s="1631">
        <v>0</v>
      </c>
    </row>
    <row s="1635" customFormat="1" customHeight="1" ht="0.75" hidden="1">
      <c r="A319" s="1780"/>
      <c r="B319" s="1780"/>
      <c r="C319" s="369" t="s">
        <v>1158</v>
      </c>
      <c r="D319" s="2462"/>
      <c r="E319" s="2204"/>
      <c r="F319" s="2383"/>
      <c r="G319" s="400"/>
      <c r="H319" s="1500"/>
      <c r="I319" s="651"/>
      <c r="J319" s="571"/>
      <c r="K319" s="1500"/>
      <c r="L319" s="214"/>
      <c r="M319" s="341"/>
      <c r="N319" s="334"/>
      <c r="O319" s="1624"/>
      <c r="P319" s="1624"/>
      <c r="AH319" s="1631">
        <v>0</v>
      </c>
    </row>
    <row s="1635" customFormat="1" customHeight="1" ht="18.75" hidden="1">
      <c r="A320" s="1780" t="s">
        <v>235</v>
      </c>
      <c r="B320" s="1780" t="s">
        <v>236</v>
      </c>
      <c r="C320" s="369"/>
      <c r="D320" s="2462"/>
      <c r="E320" s="2204"/>
      <c r="F320" s="2383" t="str">
        <f>INDEX(PT_DIFFERENTIATION_VTAR,MATCH(A320,PT_DIFFERENTIATION_VTAR_ID,0))</f>
        <v>Тариф на техническую воду</v>
      </c>
      <c r="G320" s="2427" t="str">
        <f>INDEX(PT_DIFFERENTIATION_NTAR,MATCH(B320,PT_DIFFERENTIATION_NTAR_ID,0))</f>
        <v/>
      </c>
      <c r="H320" s="1862"/>
      <c r="I320" s="1739"/>
      <c r="J320" s="1773"/>
      <c r="K320" s="1778"/>
      <c r="L320" s="1862" t="s">
        <v>311</v>
      </c>
      <c r="M320" s="341"/>
      <c r="N320" s="334"/>
      <c r="O320" s="1624"/>
      <c r="P320" s="1624"/>
      <c r="AH320" s="1631">
        <v>0</v>
      </c>
    </row>
    <row s="1635" customFormat="1" customHeight="1" ht="18.75" hidden="1">
      <c r="A321" s="1780"/>
      <c r="B321" s="1780"/>
      <c r="C321" s="369" t="s">
        <v>1149</v>
      </c>
      <c r="D321" s="2462"/>
      <c r="E321" s="2204"/>
      <c r="F321" s="2383"/>
      <c r="G321" s="2427"/>
      <c r="H321" s="1500"/>
      <c r="I321" s="651" t="s">
        <v>1148</v>
      </c>
      <c r="J321" s="571"/>
      <c r="K321" s="1500"/>
      <c r="L321" s="214"/>
      <c r="M321" s="341"/>
      <c r="N321" s="334"/>
      <c r="O321" s="1624"/>
      <c r="P321" s="1624"/>
      <c r="AH321" s="1631">
        <v>0</v>
      </c>
    </row>
    <row s="1635" customFormat="1" customHeight="1" ht="0.75" hidden="1">
      <c r="A322" s="1780"/>
      <c r="B322" s="1780"/>
      <c r="C322" s="369" t="s">
        <v>1158</v>
      </c>
      <c r="D322" s="2462"/>
      <c r="E322" s="2204"/>
      <c r="F322" s="2383"/>
      <c r="G322" s="400"/>
      <c r="H322" s="1500"/>
      <c r="I322" s="651"/>
      <c r="J322" s="571"/>
      <c r="K322" s="1500"/>
      <c r="L322" s="214"/>
      <c r="M322" s="341"/>
      <c r="N322" s="334"/>
      <c r="O322" s="1624"/>
      <c r="P322" s="1624"/>
      <c r="AH322" s="1631">
        <v>0</v>
      </c>
    </row>
    <row s="1635" customFormat="1" customHeight="1" ht="18.75" hidden="1">
      <c r="A323" s="1780" t="s">
        <v>240</v>
      </c>
      <c r="B323" s="1780" t="s">
        <v>241</v>
      </c>
      <c r="C323" s="369"/>
      <c r="D323" s="2462"/>
      <c r="E323" s="2204"/>
      <c r="F323" s="2383" t="str">
        <f>INDEX(PT_DIFFERENTIATION_VTAR,MATCH(A323,PT_DIFFERENTIATION_VTAR_ID,0))</f>
        <v>Тариф на транспортировку воды</v>
      </c>
      <c r="G323" s="2427" t="str">
        <f>INDEX(PT_DIFFERENTIATION_NTAR,MATCH(B323,PT_DIFFERENTIATION_NTAR_ID,0))</f>
        <v/>
      </c>
      <c r="H323" s="1862"/>
      <c r="I323" s="1739"/>
      <c r="J323" s="1773"/>
      <c r="K323" s="1778"/>
      <c r="L323" s="1862" t="s">
        <v>311</v>
      </c>
      <c r="M323" s="341"/>
      <c r="N323" s="334"/>
      <c r="O323" s="1624"/>
      <c r="P323" s="1624"/>
      <c r="AH323" s="1631">
        <v>0</v>
      </c>
    </row>
    <row s="1635" customFormat="1" customHeight="1" ht="18.75" hidden="1">
      <c r="A324" s="1780"/>
      <c r="B324" s="1780"/>
      <c r="C324" s="369" t="s">
        <v>1149</v>
      </c>
      <c r="D324" s="2462"/>
      <c r="E324" s="2204"/>
      <c r="F324" s="2383"/>
      <c r="G324" s="2427"/>
      <c r="H324" s="1500"/>
      <c r="I324" s="651" t="s">
        <v>1148</v>
      </c>
      <c r="J324" s="571"/>
      <c r="K324" s="1500"/>
      <c r="L324" s="214"/>
      <c r="M324" s="341"/>
      <c r="N324" s="334"/>
      <c r="O324" s="1624"/>
      <c r="P324" s="1624"/>
      <c r="AH324" s="1631">
        <v>0</v>
      </c>
    </row>
    <row s="1635" customFormat="1" customHeight="1" ht="0.75" hidden="1">
      <c r="A325" s="1780"/>
      <c r="B325" s="1780"/>
      <c r="C325" s="369" t="s">
        <v>1158</v>
      </c>
      <c r="D325" s="2462"/>
      <c r="E325" s="2204"/>
      <c r="F325" s="2383"/>
      <c r="G325" s="400"/>
      <c r="H325" s="1500"/>
      <c r="I325" s="651"/>
      <c r="J325" s="571"/>
      <c r="K325" s="1500"/>
      <c r="L325" s="214"/>
      <c r="M325" s="341"/>
      <c r="N325" s="334"/>
      <c r="O325" s="1624"/>
      <c r="P325" s="1624"/>
      <c r="AH325" s="1631">
        <v>0</v>
      </c>
    </row>
    <row s="1635" customFormat="1" customHeight="1" ht="18.75" hidden="1">
      <c r="A326" s="1780" t="s">
        <v>245</v>
      </c>
      <c r="B326" s="1780" t="s">
        <v>246</v>
      </c>
      <c r="C326" s="369"/>
      <c r="D326" s="2462"/>
      <c r="E326" s="2204"/>
      <c r="F326" s="2383" t="str">
        <f>INDEX(PT_DIFFERENTIATION_VTAR,MATCH(A326,PT_DIFFERENTIATION_VTAR_ID,0))</f>
        <v>Тариф на подвоз воды</v>
      </c>
      <c r="G326" s="2427" t="str">
        <f>INDEX(PT_DIFFERENTIATION_NTAR,MATCH(B326,PT_DIFFERENTIATION_NTAR_ID,0))</f>
        <v/>
      </c>
      <c r="H326" s="1862"/>
      <c r="I326" s="1739"/>
      <c r="J326" s="1773"/>
      <c r="K326" s="1778"/>
      <c r="L326" s="1862" t="s">
        <v>311</v>
      </c>
      <c r="M326" s="341"/>
      <c r="N326" s="334"/>
      <c r="O326" s="1624"/>
      <c r="P326" s="1624"/>
      <c r="AH326" s="1631">
        <v>0</v>
      </c>
    </row>
    <row s="1635" customFormat="1" customHeight="1" ht="18.75" hidden="1">
      <c r="A327" s="1780"/>
      <c r="B327" s="1780"/>
      <c r="C327" s="369" t="s">
        <v>1149</v>
      </c>
      <c r="D327" s="2462"/>
      <c r="E327" s="2204"/>
      <c r="F327" s="2383"/>
      <c r="G327" s="2427"/>
      <c r="H327" s="1500"/>
      <c r="I327" s="651" t="s">
        <v>1148</v>
      </c>
      <c r="J327" s="571"/>
      <c r="K327" s="1500"/>
      <c r="L327" s="214"/>
      <c r="M327" s="341"/>
      <c r="N327" s="334"/>
      <c r="O327" s="1624"/>
      <c r="P327" s="1624"/>
      <c r="AH327" s="1631">
        <v>0</v>
      </c>
    </row>
    <row s="1635" customFormat="1" customHeight="1" ht="0.75" hidden="1">
      <c r="A328" s="1780"/>
      <c r="B328" s="1780"/>
      <c r="C328" s="369" t="s">
        <v>1158</v>
      </c>
      <c r="D328" s="2462"/>
      <c r="E328" s="2204"/>
      <c r="F328" s="2383"/>
      <c r="G328" s="400"/>
      <c r="H328" s="1500"/>
      <c r="I328" s="651"/>
      <c r="J328" s="571"/>
      <c r="K328" s="1500"/>
      <c r="L328" s="214"/>
      <c r="M328" s="341"/>
      <c r="N328" s="334"/>
      <c r="O328" s="1624"/>
      <c r="P328" s="1624"/>
      <c r="AH328" s="1631">
        <v>0</v>
      </c>
    </row>
    <row s="1635" customFormat="1" customHeight="1" ht="18.75" hidden="1">
      <c r="A329" s="1780" t="s">
        <v>250</v>
      </c>
      <c r="B329" s="1780" t="s">
        <v>251</v>
      </c>
      <c r="C329" s="369"/>
      <c r="D329" s="2462"/>
      <c r="E329" s="2204"/>
      <c r="F329" s="2383"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2427" t="str">
        <f>INDEX(PT_DIFFERENTIATION_NTAR,MATCH(B329,PT_DIFFERENTIATION_NTAR_ID,0))</f>
        <v/>
      </c>
      <c r="H329" s="1862"/>
      <c r="I329" s="1739"/>
      <c r="J329" s="1773"/>
      <c r="K329" s="1778"/>
      <c r="L329" s="1862" t="s">
        <v>311</v>
      </c>
      <c r="M329" s="341"/>
      <c r="N329" s="334"/>
      <c r="O329" s="1624"/>
      <c r="P329" s="1624"/>
      <c r="AH329" s="1631">
        <v>0</v>
      </c>
    </row>
    <row s="1635" customFormat="1" customHeight="1" ht="18.75" hidden="1">
      <c r="A330" s="1780"/>
      <c r="B330" s="1780"/>
      <c r="C330" s="369" t="s">
        <v>1149</v>
      </c>
      <c r="D330" s="2462"/>
      <c r="E330" s="2204"/>
      <c r="F330" s="2383"/>
      <c r="G330" s="2427"/>
      <c r="H330" s="1500"/>
      <c r="I330" s="651" t="s">
        <v>1148</v>
      </c>
      <c r="J330" s="571"/>
      <c r="K330" s="1500"/>
      <c r="L330" s="214"/>
      <c r="M330" s="341"/>
      <c r="N330" s="334"/>
      <c r="O330" s="1624"/>
      <c r="P330" s="1624"/>
      <c r="AH330" s="1631">
        <v>0</v>
      </c>
    </row>
    <row s="1635" customFormat="1" customHeight="1" ht="0.75" hidden="1">
      <c r="A331" s="1780"/>
      <c r="B331" s="1780"/>
      <c r="C331" s="369" t="s">
        <v>1158</v>
      </c>
      <c r="D331" s="2462"/>
      <c r="E331" s="2204"/>
      <c r="F331" s="2383"/>
      <c r="G331" s="400"/>
      <c r="H331" s="1500"/>
      <c r="I331" s="651"/>
      <c r="J331" s="571"/>
      <c r="K331" s="1500"/>
      <c r="L331" s="214"/>
      <c r="M331" s="341"/>
      <c r="N331" s="334"/>
      <c r="O331" s="1624"/>
      <c r="P331" s="1624"/>
      <c r="AH331" s="1631">
        <v>0</v>
      </c>
    </row>
    <row s="1635" customFormat="1" customHeight="1" ht="18.75" hidden="1">
      <c r="A332" s="1780" t="s">
        <v>255</v>
      </c>
      <c r="B332" s="1780" t="s">
        <v>256</v>
      </c>
      <c r="C332" s="369"/>
      <c r="D332" s="2462"/>
      <c r="E332" s="2204"/>
      <c r="F332" s="2383" t="str">
        <f>INDEX(PT_DIFFERENTIATION_VTAR,MATCH(A332,PT_DIFFERENTIATION_VTAR_ID,0))</f>
        <v>Тариф на горячую воду (горячее водоснабжение)</v>
      </c>
      <c r="G332" s="2427" t="str">
        <f>INDEX(PT_DIFFERENTIATION_NTAR,MATCH(B332,PT_DIFFERENTIATION_NTAR_ID,0))</f>
        <v/>
      </c>
      <c r="H332" s="1862"/>
      <c r="I332" s="1739"/>
      <c r="J332" s="1773"/>
      <c r="K332" s="1778"/>
      <c r="L332" s="1862" t="s">
        <v>311</v>
      </c>
      <c r="M332" s="341"/>
      <c r="N332" s="334"/>
      <c r="O332" s="1624"/>
      <c r="P332" s="1624"/>
      <c r="AH332" s="1631">
        <v>0</v>
      </c>
    </row>
    <row s="1635" customFormat="1" customHeight="1" ht="18.75" hidden="1">
      <c r="A333" s="1780"/>
      <c r="B333" s="1780"/>
      <c r="C333" s="369" t="s">
        <v>1149</v>
      </c>
      <c r="D333" s="2462"/>
      <c r="E333" s="2204"/>
      <c r="F333" s="2383"/>
      <c r="G333" s="2427"/>
      <c r="H333" s="1500"/>
      <c r="I333" s="651" t="s">
        <v>1148</v>
      </c>
      <c r="J333" s="571"/>
      <c r="K333" s="1500"/>
      <c r="L333" s="214"/>
      <c r="M333" s="341"/>
      <c r="N333" s="334"/>
      <c r="O333" s="1624"/>
      <c r="P333" s="1624"/>
      <c r="AH333" s="1631">
        <v>0</v>
      </c>
    </row>
    <row s="1635" customFormat="1" customHeight="1" ht="0.75" hidden="1">
      <c r="A334" s="1780"/>
      <c r="B334" s="1780"/>
      <c r="C334" s="369" t="s">
        <v>1158</v>
      </c>
      <c r="D334" s="2462"/>
      <c r="E334" s="2204"/>
      <c r="F334" s="2383"/>
      <c r="G334" s="400"/>
      <c r="H334" s="1500"/>
      <c r="I334" s="651"/>
      <c r="J334" s="571"/>
      <c r="K334" s="1500"/>
      <c r="L334" s="214"/>
      <c r="M334" s="341"/>
      <c r="N334" s="334"/>
      <c r="O334" s="1624"/>
      <c r="P334" s="1624"/>
      <c r="AH334" s="1631">
        <v>0</v>
      </c>
    </row>
    <row s="1635" customFormat="1" customHeight="1" ht="18.75" hidden="1">
      <c r="A335" s="1780" t="s">
        <v>260</v>
      </c>
      <c r="B335" s="1780" t="s">
        <v>261</v>
      </c>
      <c r="C335" s="369"/>
      <c r="D335" s="2462"/>
      <c r="E335" s="2204"/>
      <c r="F335" s="2383" t="str">
        <f>INDEX(PT_DIFFERENTIATION_VTAR,MATCH(A335,PT_DIFFERENTIATION_VTAR_ID,0))</f>
        <v>Тариф на транспортировку горячей воды</v>
      </c>
      <c r="G335" s="2427" t="str">
        <f>INDEX(PT_DIFFERENTIATION_NTAR,MATCH(B335,PT_DIFFERENTIATION_NTAR_ID,0))</f>
        <v/>
      </c>
      <c r="H335" s="1862"/>
      <c r="I335" s="1739"/>
      <c r="J335" s="1773"/>
      <c r="K335" s="1778"/>
      <c r="L335" s="1862" t="s">
        <v>311</v>
      </c>
      <c r="M335" s="341"/>
      <c r="N335" s="334"/>
      <c r="O335" s="1624"/>
      <c r="P335" s="1624"/>
      <c r="AH335" s="1631">
        <v>0</v>
      </c>
    </row>
    <row s="1635" customFormat="1" customHeight="1" ht="18.75" hidden="1">
      <c r="A336" s="1780"/>
      <c r="B336" s="1780"/>
      <c r="C336" s="369" t="s">
        <v>1149</v>
      </c>
      <c r="D336" s="2462"/>
      <c r="E336" s="2204"/>
      <c r="F336" s="2383"/>
      <c r="G336" s="2427"/>
      <c r="H336" s="1500"/>
      <c r="I336" s="651" t="s">
        <v>1148</v>
      </c>
      <c r="J336" s="571"/>
      <c r="K336" s="1500"/>
      <c r="L336" s="214"/>
      <c r="M336" s="341"/>
      <c r="N336" s="334"/>
      <c r="O336" s="1624"/>
      <c r="P336" s="1624"/>
      <c r="AH336" s="1631">
        <v>0</v>
      </c>
    </row>
    <row s="1635" customFormat="1" customHeight="1" ht="0.75" hidden="1">
      <c r="A337" s="1780"/>
      <c r="B337" s="1780"/>
      <c r="C337" s="369" t="s">
        <v>1158</v>
      </c>
      <c r="D337" s="2462"/>
      <c r="E337" s="2204"/>
      <c r="F337" s="2383"/>
      <c r="G337" s="400"/>
      <c r="H337" s="1500"/>
      <c r="I337" s="651"/>
      <c r="J337" s="571"/>
      <c r="K337" s="1500"/>
      <c r="L337" s="214"/>
      <c r="M337" s="341"/>
      <c r="N337" s="334"/>
      <c r="O337" s="1624"/>
      <c r="P337" s="1624"/>
      <c r="AH337" s="1631">
        <v>0</v>
      </c>
    </row>
    <row s="1635" customFormat="1" customHeight="1" ht="18.75" hidden="1">
      <c r="A338" s="1780" t="s">
        <v>265</v>
      </c>
      <c r="B338" s="1780" t="s">
        <v>266</v>
      </c>
      <c r="C338" s="369"/>
      <c r="D338" s="2462"/>
      <c r="E338" s="2204"/>
      <c r="F338" s="2383" t="str">
        <f>INDEX(PT_DIFFERENTIATION_VTAR,MATCH(A338,PT_DIFFERENTIATION_VTAR_ID,0))</f>
        <v>Тариф на подключение (технологическое присоединение) к централизованной системе горячего водоснабжения</v>
      </c>
      <c r="G338" s="2427" t="str">
        <f>INDEX(PT_DIFFERENTIATION_NTAR,MATCH(B338,PT_DIFFERENTIATION_NTAR_ID,0))</f>
        <v/>
      </c>
      <c r="H338" s="1862"/>
      <c r="I338" s="1739"/>
      <c r="J338" s="1773"/>
      <c r="K338" s="1778"/>
      <c r="L338" s="1862" t="s">
        <v>311</v>
      </c>
      <c r="M338" s="341"/>
      <c r="N338" s="334"/>
      <c r="O338" s="1624"/>
      <c r="P338" s="1624"/>
      <c r="AH338" s="1631">
        <v>0</v>
      </c>
    </row>
    <row s="1635" customFormat="1" customHeight="1" ht="18.75" hidden="1">
      <c r="A339" s="1780"/>
      <c r="B339" s="1780"/>
      <c r="C339" s="369" t="s">
        <v>1149</v>
      </c>
      <c r="D339" s="2462"/>
      <c r="E339" s="2204"/>
      <c r="F339" s="2383"/>
      <c r="G339" s="2427"/>
      <c r="H339" s="1500"/>
      <c r="I339" s="651" t="s">
        <v>1148</v>
      </c>
      <c r="J339" s="571"/>
      <c r="K339" s="1500"/>
      <c r="L339" s="214"/>
      <c r="M339" s="341"/>
      <c r="N339" s="334"/>
      <c r="O339" s="1624"/>
      <c r="P339" s="1624"/>
      <c r="AH339" s="1631">
        <v>0</v>
      </c>
    </row>
    <row s="1635" customFormat="1" customHeight="1" ht="0.75" hidden="1">
      <c r="A340" s="1780"/>
      <c r="B340" s="1780"/>
      <c r="C340" s="369" t="s">
        <v>1158</v>
      </c>
      <c r="D340" s="2462"/>
      <c r="E340" s="2204"/>
      <c r="F340" s="2383"/>
      <c r="G340" s="400"/>
      <c r="H340" s="1500"/>
      <c r="I340" s="651"/>
      <c r="J340" s="571"/>
      <c r="K340" s="1500"/>
      <c r="L340" s="214"/>
      <c r="M340" s="341"/>
      <c r="N340" s="334"/>
      <c r="O340" s="1624"/>
      <c r="P340" s="1624"/>
      <c r="AH340" s="1631">
        <v>0</v>
      </c>
    </row>
    <row s="1635" customFormat="1" customHeight="1" ht="18.75" hidden="1">
      <c r="A341" s="1780" t="s">
        <v>270</v>
      </c>
      <c r="B341" s="1780" t="s">
        <v>271</v>
      </c>
      <c r="C341" s="369"/>
      <c r="D341" s="2462"/>
      <c r="E341" s="2204"/>
      <c r="F341" s="2383" t="str">
        <f>INDEX(PT_DIFFERENTIATION_VTAR,MATCH(A341,PT_DIFFERENTIATION_VTAR_ID,0))</f>
        <v>Тариф на водоотведение</v>
      </c>
      <c r="G341" s="2427" t="str">
        <f>INDEX(PT_DIFFERENTIATION_NTAR,MATCH(B341,PT_DIFFERENTIATION_NTAR_ID,0))</f>
        <v/>
      </c>
      <c r="H341" s="1862"/>
      <c r="I341" s="1739"/>
      <c r="J341" s="1773"/>
      <c r="K341" s="1778"/>
      <c r="L341" s="1862" t="s">
        <v>311</v>
      </c>
      <c r="M341" s="341"/>
      <c r="N341" s="334"/>
      <c r="O341" s="1624"/>
      <c r="P341" s="1624"/>
      <c r="AH341" s="1631">
        <v>0</v>
      </c>
    </row>
    <row s="1635" customFormat="1" customHeight="1" ht="18.75" hidden="1">
      <c r="A342" s="1780"/>
      <c r="B342" s="1780"/>
      <c r="C342" s="369" t="s">
        <v>1149</v>
      </c>
      <c r="D342" s="2462"/>
      <c r="E342" s="2204"/>
      <c r="F342" s="2383"/>
      <c r="G342" s="2427"/>
      <c r="H342" s="1500"/>
      <c r="I342" s="651" t="s">
        <v>1148</v>
      </c>
      <c r="J342" s="571"/>
      <c r="K342" s="1500"/>
      <c r="L342" s="214"/>
      <c r="M342" s="341"/>
      <c r="N342" s="334"/>
      <c r="O342" s="1624"/>
      <c r="P342" s="1624"/>
      <c r="AH342" s="1631">
        <v>0</v>
      </c>
    </row>
    <row s="1635" customFormat="1" customHeight="1" ht="0.75" hidden="1">
      <c r="A343" s="1780"/>
      <c r="B343" s="1780"/>
      <c r="C343" s="369" t="s">
        <v>1158</v>
      </c>
      <c r="D343" s="2462"/>
      <c r="E343" s="2204"/>
      <c r="F343" s="2383"/>
      <c r="G343" s="400"/>
      <c r="H343" s="1500"/>
      <c r="I343" s="651"/>
      <c r="J343" s="571"/>
      <c r="K343" s="1500"/>
      <c r="L343" s="214"/>
      <c r="M343" s="341"/>
      <c r="N343" s="334"/>
      <c r="O343" s="1624"/>
      <c r="P343" s="1624"/>
      <c r="AH343" s="1631">
        <v>0</v>
      </c>
    </row>
    <row s="1635" customFormat="1" customHeight="1" ht="18.75" hidden="1">
      <c r="A344" s="1780" t="s">
        <v>275</v>
      </c>
      <c r="B344" s="1780" t="s">
        <v>276</v>
      </c>
      <c r="C344" s="369"/>
      <c r="D344" s="2462"/>
      <c r="E344" s="2204"/>
      <c r="F344" s="2383" t="str">
        <f>INDEX(PT_DIFFERENTIATION_VTAR,MATCH(A344,PT_DIFFERENTIATION_VTAR_ID,0))</f>
        <v>Тариф на транспортировку сточных вод</v>
      </c>
      <c r="G344" s="2427" t="str">
        <f>INDEX(PT_DIFFERENTIATION_NTAR,MATCH(B344,PT_DIFFERENTIATION_NTAR_ID,0))</f>
        <v/>
      </c>
      <c r="H344" s="1862"/>
      <c r="I344" s="1739"/>
      <c r="J344" s="1773"/>
      <c r="K344" s="1778"/>
      <c r="L344" s="1862" t="s">
        <v>311</v>
      </c>
      <c r="M344" s="341"/>
      <c r="N344" s="334"/>
      <c r="O344" s="1624"/>
      <c r="P344" s="1624"/>
      <c r="AH344" s="1631">
        <v>0</v>
      </c>
    </row>
    <row s="1635" customFormat="1" customHeight="1" ht="18.75" hidden="1">
      <c r="A345" s="1780"/>
      <c r="B345" s="1780"/>
      <c r="C345" s="369" t="s">
        <v>1149</v>
      </c>
      <c r="D345" s="2462"/>
      <c r="E345" s="2204"/>
      <c r="F345" s="2383"/>
      <c r="G345" s="2427"/>
      <c r="H345" s="1500"/>
      <c r="I345" s="651" t="s">
        <v>1148</v>
      </c>
      <c r="J345" s="571"/>
      <c r="K345" s="1500"/>
      <c r="L345" s="214"/>
      <c r="M345" s="341"/>
      <c r="N345" s="334"/>
      <c r="O345" s="1624"/>
      <c r="P345" s="1624"/>
      <c r="AH345" s="1631">
        <v>0</v>
      </c>
    </row>
    <row s="1635" customFormat="1" customHeight="1" ht="0.75" hidden="1">
      <c r="A346" s="1780"/>
      <c r="B346" s="1780"/>
      <c r="C346" s="369" t="s">
        <v>1158</v>
      </c>
      <c r="D346" s="2462"/>
      <c r="E346" s="2204"/>
      <c r="F346" s="2383"/>
      <c r="G346" s="400"/>
      <c r="H346" s="1500"/>
      <c r="I346" s="651"/>
      <c r="J346" s="571"/>
      <c r="K346" s="1500"/>
      <c r="L346" s="214"/>
      <c r="M346" s="341"/>
      <c r="N346" s="334"/>
      <c r="O346" s="1624"/>
      <c r="P346" s="1624"/>
      <c r="AH346" s="1631">
        <v>0</v>
      </c>
    </row>
    <row s="1635" customFormat="1" customHeight="1" ht="18.75" hidden="1">
      <c r="A347" s="1780" t="s">
        <v>280</v>
      </c>
      <c r="B347" s="1780" t="s">
        <v>281</v>
      </c>
      <c r="C347" s="369"/>
      <c r="D347" s="2462"/>
      <c r="E347" s="2204"/>
      <c r="F347" s="2383" t="str">
        <f>INDEX(PT_DIFFERENTIATION_VTAR,MATCH(A347,PT_DIFFERENTIATION_VTAR_ID,0))</f>
        <v>Тариф на подключение (технологическое присоединение) к централизованной системе водоотведения</v>
      </c>
      <c r="G347" s="2427" t="str">
        <f>INDEX(PT_DIFFERENTIATION_NTAR,MATCH(B347,PT_DIFFERENTIATION_NTAR_ID,0))</f>
        <v/>
      </c>
      <c r="H347" s="1862"/>
      <c r="I347" s="1739"/>
      <c r="J347" s="1773"/>
      <c r="K347" s="1778"/>
      <c r="L347" s="1862" t="s">
        <v>311</v>
      </c>
      <c r="M347" s="341"/>
      <c r="N347" s="334"/>
      <c r="O347" s="1624"/>
      <c r="P347" s="1624"/>
      <c r="AH347" s="1631">
        <v>0</v>
      </c>
    </row>
    <row s="1635" customFormat="1" customHeight="1" ht="18.75" hidden="1">
      <c r="A348" s="1780"/>
      <c r="B348" s="1780"/>
      <c r="C348" s="369" t="s">
        <v>1149</v>
      </c>
      <c r="D348" s="2462"/>
      <c r="E348" s="2204"/>
      <c r="F348" s="2383"/>
      <c r="G348" s="2427"/>
      <c r="H348" s="1500"/>
      <c r="I348" s="651" t="s">
        <v>1148</v>
      </c>
      <c r="J348" s="571"/>
      <c r="K348" s="1500"/>
      <c r="L348" s="214"/>
      <c r="M348" s="341"/>
      <c r="N348" s="334"/>
      <c r="O348" s="1624"/>
      <c r="P348" s="1624"/>
      <c r="AH348" s="1631">
        <v>0</v>
      </c>
    </row>
    <row s="1635" customFormat="1" customHeight="1" ht="1.05">
      <c r="A349" s="1780"/>
      <c r="B349" s="1780"/>
      <c r="C349" s="369" t="s">
        <v>1158</v>
      </c>
      <c r="D349" s="2462"/>
      <c r="E349" s="2204"/>
      <c r="F349" s="2383"/>
      <c r="G349" s="400"/>
      <c r="H349" s="1500"/>
      <c r="I349" s="651"/>
      <c r="J349" s="571"/>
      <c r="K349" s="1500"/>
      <c r="L349" s="214"/>
      <c r="M349" s="341"/>
      <c r="N349" s="334"/>
      <c r="O349" s="1624"/>
      <c r="P349" s="1624"/>
      <c r="AH349" s="1631">
        <v>1</v>
      </c>
    </row>
    <row s="1823" customFormat="1" customHeight="1" ht="3">
      <c r="A350" s="1780"/>
      <c r="B350" s="1780"/>
      <c r="C350" s="1781"/>
      <c r="E350" s="402"/>
      <c r="F350" s="402"/>
      <c r="G350" s="402"/>
      <c r="H350" s="402"/>
      <c r="I350" s="402"/>
      <c r="J350" s="402"/>
      <c r="K350" s="402"/>
      <c r="L350" s="402"/>
      <c r="M350" s="402"/>
      <c r="O350" s="196"/>
      <c r="P350" s="196"/>
      <c r="AH350" s="140">
        <v>3</v>
      </c>
    </row>
    <row customHeight="1" ht="26.25">
      <c r="E351" s="202"/>
      <c r="F351" s="2285"/>
      <c r="G351" s="2285"/>
      <c r="H351" s="2285"/>
      <c r="I351" s="2285"/>
      <c r="J351" s="2285"/>
      <c r="K351" s="2285"/>
      <c r="L351" s="2285"/>
      <c r="M351" s="2285"/>
      <c r="AH351" s="374">
        <v>25</v>
      </c>
    </row>
    <row customHeight="1" ht="14.25" hidden="1">
      <c r="A352" s="1779" t="s">
        <v>83</v>
      </c>
      <c r="B352" s="1779">
        <v>0</v>
      </c>
      <c r="C352" s="369">
        <v>0</v>
      </c>
      <c r="D352" s="344">
        <v>3</v>
      </c>
      <c r="E352" s="374">
        <v>6</v>
      </c>
      <c r="F352" s="374">
        <v>46</v>
      </c>
      <c r="G352" s="374">
        <v>35</v>
      </c>
      <c r="H352" s="374">
        <v>3</v>
      </c>
      <c r="I352" s="374">
        <v>11</v>
      </c>
      <c r="J352" s="374">
        <v>11</v>
      </c>
      <c r="K352" s="374">
        <v>35</v>
      </c>
      <c r="L352" s="374">
        <v>35</v>
      </c>
      <c r="M352" s="374">
        <v>84</v>
      </c>
      <c r="N352" s="374">
        <v>10</v>
      </c>
      <c r="O352" s="350">
        <v>10</v>
      </c>
      <c r="P352" s="350">
        <v>10</v>
      </c>
      <c r="Q352" s="374">
        <v>10</v>
      </c>
      <c r="R352" s="374">
        <v>10</v>
      </c>
      <c r="S352" s="374">
        <v>10</v>
      </c>
      <c r="T352" s="374">
        <v>10</v>
      </c>
      <c r="U352" s="374">
        <v>10</v>
      </c>
      <c r="V352" s="374">
        <v>10</v>
      </c>
      <c r="W352" s="374">
        <v>10</v>
      </c>
      <c r="X352" s="374">
        <v>10</v>
      </c>
      <c r="Y352" s="374">
        <v>10</v>
      </c>
      <c r="Z352" s="374">
        <v>10</v>
      </c>
      <c r="AA352" s="374">
        <v>10</v>
      </c>
      <c r="AB352" s="374">
        <v>10</v>
      </c>
      <c r="AC352" s="374">
        <v>10</v>
      </c>
      <c r="AD352" s="374">
        <v>10</v>
      </c>
      <c r="AE352" s="374">
        <v>10</v>
      </c>
      <c r="AF352" s="374">
        <v>10</v>
      </c>
      <c r="AG352" s="374">
        <v>10</v>
      </c>
      <c r="AH352" s="374">
        <v>14</v>
      </c>
    </row>
  </sheetData>
  <sheetProtection formatColumns="0" formatRows="0" autoFilter="0" sort="0" insertRows="0" insertColumns="1" deleteRows="0" deleteColumns="0"/>
  <mergeCells count="428">
    <mergeCell ref="G48:G49"/>
    <mergeCell ref="D116:D118"/>
    <mergeCell ref="E116:E118"/>
    <mergeCell ref="F116:F118"/>
    <mergeCell ref="G116:G117"/>
    <mergeCell ref="D182:D184"/>
    <mergeCell ref="E182:E184"/>
    <mergeCell ref="F182:F184"/>
    <mergeCell ref="G182:G183"/>
    <mergeCell ref="D69:D71"/>
    <mergeCell ref="E69:E71"/>
    <mergeCell ref="F69:F71"/>
    <mergeCell ref="D90:D93"/>
    <mergeCell ref="E90:E93"/>
    <mergeCell ref="D72:D74"/>
    <mergeCell ref="E72:E74"/>
    <mergeCell ref="F72:F74"/>
    <mergeCell ref="G166:G167"/>
    <mergeCell ref="G169:G170"/>
    <mergeCell ref="E48:E50"/>
    <mergeCell ref="F48:F50"/>
    <mergeCell ref="G100:G101"/>
    <mergeCell ref="G103:G104"/>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6:F328"/>
    <mergeCell ref="G323:G32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51:M351"/>
    <mergeCell ref="F284:L284"/>
    <mergeCell ref="D285:D287"/>
    <mergeCell ref="E285:E287"/>
    <mergeCell ref="F285:F287"/>
    <mergeCell ref="D288:D291"/>
    <mergeCell ref="E288:E291"/>
    <mergeCell ref="F288:F291"/>
    <mergeCell ref="D292:D297"/>
    <mergeCell ref="D301:D303"/>
    <mergeCell ref="E301:E303"/>
    <mergeCell ref="F301:F303"/>
    <mergeCell ref="D304:D306"/>
    <mergeCell ref="E304:E306"/>
    <mergeCell ref="F304:F306"/>
    <mergeCell ref="E292:E297"/>
    <mergeCell ref="F292:F297"/>
    <mergeCell ref="D298:D300"/>
    <mergeCell ref="E298:E300"/>
    <mergeCell ref="F323:F325"/>
    <mergeCell ref="D326:D328"/>
    <mergeCell ref="E326:E328"/>
    <mergeCell ref="D347:D349"/>
    <mergeCell ref="E347:E349"/>
    <mergeCell ref="G45:G46"/>
    <mergeCell ref="G51:G52"/>
    <mergeCell ref="G54:G55"/>
    <mergeCell ref="G57:G58"/>
    <mergeCell ref="M219:M222"/>
    <mergeCell ref="M87:M90"/>
    <mergeCell ref="F152:L152"/>
    <mergeCell ref="M153:M156"/>
    <mergeCell ref="F218:L218"/>
    <mergeCell ref="F51:F53"/>
    <mergeCell ref="F54:F56"/>
    <mergeCell ref="F75:F77"/>
    <mergeCell ref="F78:F80"/>
    <mergeCell ref="F90:F93"/>
    <mergeCell ref="F94:F99"/>
    <mergeCell ref="M24:M83"/>
    <mergeCell ref="G42:G43"/>
    <mergeCell ref="G134:G135"/>
    <mergeCell ref="G137:G138"/>
    <mergeCell ref="G140:G141"/>
    <mergeCell ref="G143:G144"/>
    <mergeCell ref="G160:G164"/>
    <mergeCell ref="G90:G92"/>
    <mergeCell ref="G94:G98"/>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4:D99"/>
    <mergeCell ref="E94:E99"/>
    <mergeCell ref="D113:D115"/>
    <mergeCell ref="E113:E115"/>
    <mergeCell ref="F113:F115"/>
    <mergeCell ref="F100:F102"/>
    <mergeCell ref="D103:D105"/>
    <mergeCell ref="E103:E105"/>
    <mergeCell ref="F103:F105"/>
    <mergeCell ref="D81:D83"/>
    <mergeCell ref="E81:E83"/>
    <mergeCell ref="F81:F83"/>
    <mergeCell ref="D87:D89"/>
    <mergeCell ref="E87:E89"/>
    <mergeCell ref="F87:F89"/>
    <mergeCell ref="D100:D102"/>
    <mergeCell ref="E100:E102"/>
    <mergeCell ref="F84:L84"/>
    <mergeCell ref="H85:I85"/>
    <mergeCell ref="F86:L86"/>
    <mergeCell ref="G106:G107"/>
    <mergeCell ref="D119:D121"/>
    <mergeCell ref="E119:E121"/>
    <mergeCell ref="F119:F121"/>
    <mergeCell ref="D106:D108"/>
    <mergeCell ref="E106:E108"/>
    <mergeCell ref="F106:F108"/>
    <mergeCell ref="D109:D112"/>
    <mergeCell ref="E109:E112"/>
    <mergeCell ref="F109:F112"/>
    <mergeCell ref="D122:D124"/>
    <mergeCell ref="E122:E124"/>
    <mergeCell ref="F122:F124"/>
    <mergeCell ref="D125:D127"/>
    <mergeCell ref="E125:E127"/>
    <mergeCell ref="F125:F127"/>
    <mergeCell ref="G125:G126"/>
    <mergeCell ref="G128:G129"/>
    <mergeCell ref="G131:G132"/>
    <mergeCell ref="D128:D130"/>
    <mergeCell ref="E128:E130"/>
    <mergeCell ref="F128:F130"/>
    <mergeCell ref="D131:D133"/>
    <mergeCell ref="E131:E133"/>
    <mergeCell ref="F131:F133"/>
    <mergeCell ref="D140:D142"/>
    <mergeCell ref="E140:E142"/>
    <mergeCell ref="F140:F142"/>
    <mergeCell ref="D143:D145"/>
    <mergeCell ref="E143:E145"/>
    <mergeCell ref="F143:F145"/>
    <mergeCell ref="D134:D136"/>
    <mergeCell ref="E134:E136"/>
    <mergeCell ref="F134:F136"/>
    <mergeCell ref="D137:D139"/>
    <mergeCell ref="E137:E139"/>
    <mergeCell ref="F137:F139"/>
    <mergeCell ref="G146:G147"/>
    <mergeCell ref="G149:G150"/>
    <mergeCell ref="G153:G154"/>
    <mergeCell ref="G156:G158"/>
    <mergeCell ref="D169:D171"/>
    <mergeCell ref="E169:E171"/>
    <mergeCell ref="F169:F171"/>
    <mergeCell ref="D172:D174"/>
    <mergeCell ref="E172:E174"/>
    <mergeCell ref="F172:F174"/>
    <mergeCell ref="D160:D165"/>
    <mergeCell ref="D156:D159"/>
    <mergeCell ref="E156:E159"/>
    <mergeCell ref="F156:F159"/>
    <mergeCell ref="D146:D148"/>
    <mergeCell ref="E146:E148"/>
    <mergeCell ref="F146:F148"/>
    <mergeCell ref="D149:D151"/>
    <mergeCell ref="E149:E151"/>
    <mergeCell ref="F149:F151"/>
    <mergeCell ref="D153:D155"/>
    <mergeCell ref="E153:E155"/>
    <mergeCell ref="F153:F155"/>
    <mergeCell ref="E160:E165"/>
    <mergeCell ref="F160:F165"/>
    <mergeCell ref="D166:D168"/>
    <mergeCell ref="E166:E168"/>
    <mergeCell ref="F166:F168"/>
    <mergeCell ref="D175:D178"/>
    <mergeCell ref="E175:E178"/>
    <mergeCell ref="F175:F178"/>
    <mergeCell ref="D179:D181"/>
    <mergeCell ref="E179:E181"/>
    <mergeCell ref="F179:F181"/>
    <mergeCell ref="D200:D202"/>
    <mergeCell ref="E200:E202"/>
    <mergeCell ref="F200:F202"/>
    <mergeCell ref="D191:D193"/>
    <mergeCell ref="E191:E193"/>
    <mergeCell ref="F191:F193"/>
    <mergeCell ref="D194:D196"/>
    <mergeCell ref="E194:E196"/>
    <mergeCell ref="F194:F196"/>
    <mergeCell ref="D185:D187"/>
    <mergeCell ref="E185:E187"/>
    <mergeCell ref="F185:F187"/>
    <mergeCell ref="D188:D190"/>
    <mergeCell ref="E188:E190"/>
    <mergeCell ref="F188:F190"/>
    <mergeCell ref="G188:G189"/>
    <mergeCell ref="D197:D199"/>
    <mergeCell ref="E197:E199"/>
    <mergeCell ref="F197:F199"/>
    <mergeCell ref="D203:D205"/>
    <mergeCell ref="E203:E205"/>
    <mergeCell ref="F203:F205"/>
    <mergeCell ref="D206:D208"/>
    <mergeCell ref="E206:E208"/>
    <mergeCell ref="F206:F208"/>
    <mergeCell ref="G203:G204"/>
    <mergeCell ref="G206:G207"/>
    <mergeCell ref="D226:D231"/>
    <mergeCell ref="E226:E231"/>
    <mergeCell ref="F226:F231"/>
    <mergeCell ref="D215:D217"/>
    <mergeCell ref="E215:E217"/>
    <mergeCell ref="F215:F217"/>
    <mergeCell ref="D219:D221"/>
    <mergeCell ref="E219:E221"/>
    <mergeCell ref="F219:F221"/>
    <mergeCell ref="D209:D211"/>
    <mergeCell ref="E209:E211"/>
    <mergeCell ref="F209:F211"/>
    <mergeCell ref="D212:D214"/>
    <mergeCell ref="E212:E214"/>
    <mergeCell ref="F212:F214"/>
    <mergeCell ref="G212:G213"/>
    <mergeCell ref="D238:D240"/>
    <mergeCell ref="E238:E240"/>
    <mergeCell ref="F238:F240"/>
    <mergeCell ref="D241:D244"/>
    <mergeCell ref="E241:E244"/>
    <mergeCell ref="F241:F244"/>
    <mergeCell ref="G241:G243"/>
    <mergeCell ref="D222:D225"/>
    <mergeCell ref="E222:E225"/>
    <mergeCell ref="F222:F225"/>
    <mergeCell ref="D232:D234"/>
    <mergeCell ref="E232:E234"/>
    <mergeCell ref="F232:F234"/>
    <mergeCell ref="D235:D237"/>
    <mergeCell ref="E235:E237"/>
    <mergeCell ref="F235:F237"/>
    <mergeCell ref="D254:D256"/>
    <mergeCell ref="E254:E256"/>
    <mergeCell ref="F254:F256"/>
    <mergeCell ref="G248:G249"/>
    <mergeCell ref="D260:D262"/>
    <mergeCell ref="E260:E262"/>
    <mergeCell ref="F260:F262"/>
    <mergeCell ref="D257:D259"/>
    <mergeCell ref="E257:E259"/>
    <mergeCell ref="F257:F259"/>
    <mergeCell ref="D245:D247"/>
    <mergeCell ref="E245:E247"/>
    <mergeCell ref="F245:F247"/>
    <mergeCell ref="D251:D253"/>
    <mergeCell ref="E251:E253"/>
    <mergeCell ref="F251:F253"/>
    <mergeCell ref="D248:D250"/>
    <mergeCell ref="E248:E250"/>
    <mergeCell ref="F248:F250"/>
    <mergeCell ref="D263:D265"/>
    <mergeCell ref="E263:E265"/>
    <mergeCell ref="F263:F265"/>
    <mergeCell ref="G260:G261"/>
    <mergeCell ref="G263:G264"/>
    <mergeCell ref="G266:G267"/>
    <mergeCell ref="D281:D283"/>
    <mergeCell ref="E281:E283"/>
    <mergeCell ref="F281:F283"/>
    <mergeCell ref="D272:D274"/>
    <mergeCell ref="E272:E274"/>
    <mergeCell ref="F272:F274"/>
    <mergeCell ref="D275:D277"/>
    <mergeCell ref="E275:E277"/>
    <mergeCell ref="F275:F277"/>
    <mergeCell ref="D266:D268"/>
    <mergeCell ref="E266:E268"/>
    <mergeCell ref="F266:F268"/>
    <mergeCell ref="D269:D271"/>
    <mergeCell ref="E269:E271"/>
    <mergeCell ref="F269:F271"/>
    <mergeCell ref="G269:G270"/>
    <mergeCell ref="D278:D280"/>
    <mergeCell ref="E278:E280"/>
    <mergeCell ref="F278:F280"/>
    <mergeCell ref="F298:F300"/>
    <mergeCell ref="D317:D319"/>
    <mergeCell ref="E317:E319"/>
    <mergeCell ref="F317:F319"/>
    <mergeCell ref="D320:D322"/>
    <mergeCell ref="E320:E322"/>
    <mergeCell ref="F320:F322"/>
    <mergeCell ref="D307:D310"/>
    <mergeCell ref="E307:E310"/>
    <mergeCell ref="F307:F310"/>
    <mergeCell ref="D311:D313"/>
    <mergeCell ref="E311:E313"/>
    <mergeCell ref="F311:F313"/>
    <mergeCell ref="D314:D316"/>
    <mergeCell ref="E314:E316"/>
    <mergeCell ref="F314:F316"/>
    <mergeCell ref="F347:F349"/>
    <mergeCell ref="M285:M288"/>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88:G290"/>
    <mergeCell ref="G60:G61"/>
    <mergeCell ref="G63:G64"/>
    <mergeCell ref="G66:G67"/>
    <mergeCell ref="G69:G70"/>
    <mergeCell ref="G72:G73"/>
    <mergeCell ref="G75:G76"/>
    <mergeCell ref="G78:G79"/>
    <mergeCell ref="G81:G82"/>
    <mergeCell ref="G87:G88"/>
    <mergeCell ref="G335:G336"/>
    <mergeCell ref="G338:G339"/>
    <mergeCell ref="G341:G342"/>
    <mergeCell ref="G344:G345"/>
    <mergeCell ref="G326:G327"/>
    <mergeCell ref="G329:G330"/>
    <mergeCell ref="G332:G333"/>
    <mergeCell ref="G320:G321"/>
    <mergeCell ref="G272:G273"/>
    <mergeCell ref="G275:G276"/>
    <mergeCell ref="G278:G279"/>
    <mergeCell ref="G281:G282"/>
    <mergeCell ref="G285:G286"/>
    <mergeCell ref="G292:G296"/>
    <mergeCell ref="G298:G299"/>
    <mergeCell ref="G301:G302"/>
    <mergeCell ref="G304:G305"/>
    <mergeCell ref="G307:G309"/>
    <mergeCell ref="G311:G312"/>
    <mergeCell ref="G317:G318"/>
    <mergeCell ref="G314:G315"/>
    <mergeCell ref="G109:G111"/>
    <mergeCell ref="G113:G114"/>
    <mergeCell ref="G119:G120"/>
    <mergeCell ref="G122:G123"/>
    <mergeCell ref="G245:G246"/>
    <mergeCell ref="G251:G252"/>
    <mergeCell ref="G254:G255"/>
    <mergeCell ref="G257:G258"/>
    <mergeCell ref="G209:G210"/>
    <mergeCell ref="G215:G216"/>
    <mergeCell ref="G219:G220"/>
    <mergeCell ref="G222:G224"/>
    <mergeCell ref="G226:G230"/>
    <mergeCell ref="G175:G177"/>
    <mergeCell ref="G179:G180"/>
    <mergeCell ref="G185:G186"/>
    <mergeCell ref="G232:G233"/>
    <mergeCell ref="G235:G236"/>
    <mergeCell ref="G238:G239"/>
    <mergeCell ref="G191:G192"/>
    <mergeCell ref="G194:G195"/>
    <mergeCell ref="G197:G198"/>
    <mergeCell ref="G200:G201"/>
    <mergeCell ref="G172:G173"/>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9:J219 I222:J223 I226:J229 I232:J232 I235:J235 I238:J238 I241:J242 I245:J245 I251:J251 I254:J254 I257:J257 I260:J260 I263:J263 I266:J266 I269:J269 I272:J272 I275:J275 I8:J8 I81:J81 I149:J149 I90:J91 I94:J97 I100:J100 I103:J103 I106:J106 I109:J110 I113:J113 I119:J119 I122:J122 I125:J125 I128:J128 I131:J131 I134:J134 I137:J137 I140:J140 I143:J143 I146:J146 I153:J153 I87:J87 I156:J157 I160:J163 I166:J166 I169:J169 I172:J172 I175:J176 I179:J179 I185:J185 I188:J188 I191:J191 I194:J194 I197:J197 I203:J203 I206:J206 I209:J209 I212:J212 I215:J215 I200:J200 I278:J278 I281:J281 I285:J285 I288:J289 I292:J295 I298:J298 I301:J301 I304:J304 I307:J308 I311:J311 I317:J317 I320:J320 I323:J323 I326:J326 I329:J329 I332:J332 I335:J335 I338:J338 I341:J341 I344:J344 I347:J347 I2:J2 I5:J5 I48:J48 I116:J116 I182:J182 I248:J248 I314:J3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53:M154 M219:M220 M23 M87:M88 M285:M286">
      <formula1>900</formula1>
    </dataValidation>
    <dataValidation type="decimal" allowBlank="1" showErrorMessage="1" errorTitle="Ошибка" error="Допускается ввод только действительных чисел!" sqref="K219 K222:K223 K226:K229 K232 K235 K238 K241:K242 K245 K251 K254 K257 K260 K263 K266 K269 K272 K275 K278 K10 K87 K146 K143 K140 K137 K134 K131 K128 K125 K122 K119 K113 K109:K110 K106 K103 K100 K94:K97 K90:K91 K153 K149 K156:K157 K160:K163 K166 K169 K172 K175:K176 K179 K185 K188 K191 K194 K197 K203 K206 K209 K212 K215 K200 K281 K285 K288:K289 K292:K295 K298 K301 K304 K307:K308 K311 K317 K320 K323 K326 K329 K332 K335 K338 K341 K344 K347 K5 K116 K182 K248 K314">
      <formula1>-9.99999999999999E+23</formula1>
      <formula2>9.99999999999999E+23</formula2>
    </dataValidation>
  </dataValidations>
  <hyperlinks>
    <hyperlink ref="L85" r:id="rId2" xr:uid="{BCC38207-7D78-954C-EA21-0.8AB84BD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C061-C6A7-A066-14A6-0.0A6E3E69}" mc:Ignorable="x14ac xr xr2 xr3">
  <sheetPr>
    <tabColor theme="6" tint="0.4"/>
  </sheetPr>
  <dimension ref="A1:R17"/>
  <sheetViews>
    <sheetView topLeftCell="A1" showGridLines="0" zoomScale="90" workbookViewId="0">
      <selection activeCell="E12" sqref="E12"/>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450</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"ОКО"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305</v>
      </c>
      <c r="E8" s="2209"/>
      <c r="F8" s="2209"/>
      <c r="G8" s="2209"/>
      <c r="H8" s="2389" t="s">
        <v>306</v>
      </c>
      <c r="R8" s="374">
        <v>14</v>
      </c>
    </row>
    <row customHeight="1" ht="24">
      <c r="C9" s="376"/>
      <c r="D9" s="386" t="s">
        <v>89</v>
      </c>
      <c r="E9" s="108" t="s">
        <v>307</v>
      </c>
      <c r="F9" s="108" t="s">
        <v>308</v>
      </c>
      <c r="G9" s="108" t="s">
        <v>395</v>
      </c>
      <c r="H9" s="2389"/>
      <c r="R9" s="374">
        <v>23</v>
      </c>
    </row>
    <row customHeight="1" ht="90.83333333333333">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1159</v>
      </c>
      <c r="G10" s="2657" t="s">
        <v>1160</v>
      </c>
      <c r="H10" s="2169" t="s">
        <v>1161</v>
      </c>
      <c r="R10" s="374">
        <v>14</v>
      </c>
    </row>
    <row customHeight="1" ht="90.83333333333333">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1159</v>
      </c>
      <c r="G11" s="2657" t="s">
        <v>1160</v>
      </c>
      <c r="H11" s="2170"/>
      <c r="R11" s="374">
        <v>14</v>
      </c>
    </row>
    <row customHeight="1" ht="90.83333333333333">
      <c r="A12" s="102"/>
      <c r="C12" s="387"/>
      <c r="D12" s="147" t="s">
        <v>91</v>
      </c>
      <c r="E12" s="388" t="str">
        <f>"Сведения о планировании закупочных процедур"&amp;IF(TEMPLATE_SPHERE="TKO"," &lt;1&gt;","")</f>
        <v>Сведения о планировании закупочных процедур</v>
      </c>
      <c r="F12" s="257" t="s">
        <v>1159</v>
      </c>
      <c r="G12" s="2657" t="s">
        <v>1160</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90.83333333333333">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t="s">
        <v>1159</v>
      </c>
      <c r="G13" s="2657" t="s">
        <v>1160</v>
      </c>
      <c r="H13" s="2170"/>
      <c r="I13" s="350"/>
      <c r="K13" s="374"/>
      <c r="R13" s="374">
        <v>14</v>
      </c>
    </row>
    <row customHeight="1" ht="14.699999999999998">
      <c r="A14" s="343"/>
      <c r="C14" s="376"/>
      <c r="D14" s="347"/>
      <c r="E14" s="395" t="s">
        <v>327</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1A1B0287-8369-8C6E-164F-0.04B0A9D2}"/>
    <hyperlink ref="G11" r:id="rId3" xr:uid="{081BB86F-5A2B-6E98-280D-0.9FC4C68C}"/>
    <hyperlink ref="G12" r:id="rId4" xr:uid="{5C85C3A2-A2E2-1DD1-40B1-0.6D4215D5}"/>
    <hyperlink ref="G13" r:id="rId5" xr:uid="{83DAC77B-9CE3-2661-1B89-0.D5DEE38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4E393-2DF8-B77F-693C-0.C45CBD0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1162</v>
      </c>
      <c r="E5" s="2237"/>
      <c r="F5" s="2237"/>
      <c r="G5" s="2237"/>
      <c r="H5" s="2237"/>
      <c r="I5" s="2237"/>
      <c r="J5" s="2237"/>
      <c r="V5" s="505">
        <v>63</v>
      </c>
    </row>
    <row customHeight="1" ht="15.75">
      <c r="C6" s="176"/>
      <c r="D6" s="2176" t="str">
        <f>IF(org=0,"Не определено",org)</f>
        <v>АО "ОКО"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f>IF(I8="","",INDEX(DIFFERENTIATION_UNMERGE_VD,MATCH(I8,DIFFERENTIATION_ID_DIFF,0)))</f>
        <v>0</v>
      </c>
      <c r="J9" s="2396"/>
      <c r="K9" s="2175" t="s">
        <v>306</v>
      </c>
      <c r="V9" s="505">
        <v>15</v>
      </c>
    </row>
    <row s="1635" customFormat="1" customHeight="1" ht="15.75">
      <c r="A10" s="759"/>
      <c r="C10" s="176"/>
      <c r="D10" s="711"/>
      <c r="E10" s="2367" t="s">
        <v>568</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569</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305</v>
      </c>
      <c r="E12" s="2370"/>
      <c r="F12" s="2370"/>
      <c r="G12" s="887"/>
      <c r="H12" s="887"/>
      <c r="I12" s="887"/>
      <c r="J12" s="887"/>
      <c r="K12" s="2199"/>
      <c r="U12" s="675"/>
      <c r="V12" s="758">
        <v>15</v>
      </c>
    </row>
    <row customHeight="1" ht="35.699999999999996">
      <c r="C13" s="176"/>
      <c r="D13" s="805" t="s">
        <v>89</v>
      </c>
      <c r="E13" s="807" t="s">
        <v>307</v>
      </c>
      <c r="F13" s="807" t="s">
        <v>570</v>
      </c>
      <c r="G13" s="808" t="s">
        <v>308</v>
      </c>
      <c r="H13" s="807" t="s">
        <v>395</v>
      </c>
      <c r="I13" s="808" t="s">
        <v>308</v>
      </c>
      <c r="J13" s="807" t="s">
        <v>395</v>
      </c>
      <c r="K13" s="2232"/>
      <c r="V13" s="505">
        <v>34</v>
      </c>
    </row>
    <row customHeight="1" ht="15" hidden="1">
      <c r="C14" s="176"/>
      <c r="D14" s="593" t="s">
        <v>110</v>
      </c>
      <c r="E14" s="593" t="s">
        <v>111</v>
      </c>
      <c r="F14" s="593" t="s">
        <v>91</v>
      </c>
      <c r="G14" s="659" t="str">
        <f>G1&amp;".1"</f>
        <v>4.1</v>
      </c>
      <c r="H14" s="659"/>
      <c r="I14" s="659" t="str">
        <f>I1&amp;".1"</f>
        <v>4.1</v>
      </c>
      <c r="J14" s="659"/>
      <c r="K14" s="289"/>
      <c r="V14" s="505">
        <v>0</v>
      </c>
    </row>
    <row customHeight="1" ht="22.5" hidden="1">
      <c r="A15" s="505"/>
      <c r="C15" s="526"/>
      <c r="D15" s="521">
        <v>1</v>
      </c>
      <c r="E15" s="677" t="s">
        <v>812</v>
      </c>
      <c r="F15" s="521" t="s">
        <v>813</v>
      </c>
      <c r="G15" s="678"/>
      <c r="H15" s="678"/>
      <c r="I15" s="678"/>
      <c r="J15" s="678"/>
      <c r="K15" s="289" t="s">
        <v>814</v>
      </c>
      <c r="V15" s="505">
        <v>0</v>
      </c>
    </row>
    <row customHeight="1" ht="22.5" hidden="1">
      <c r="A16" s="505"/>
      <c r="C16" s="526"/>
      <c r="D16" s="521">
        <v>2</v>
      </c>
      <c r="E16" s="279" t="s">
        <v>815</v>
      </c>
      <c r="F16" s="521" t="s">
        <v>816</v>
      </c>
      <c r="G16" s="678"/>
      <c r="H16" s="678"/>
      <c r="I16" s="678"/>
      <c r="J16" s="678"/>
      <c r="K16" s="289" t="s">
        <v>817</v>
      </c>
      <c r="V16" s="505">
        <v>0</v>
      </c>
    </row>
    <row customHeight="1" ht="123.75" hidden="1">
      <c r="A17" s="505"/>
      <c r="C17" s="526"/>
      <c r="D17" s="521">
        <v>3</v>
      </c>
      <c r="E17" s="279" t="s">
        <v>1163</v>
      </c>
      <c r="F17" s="521" t="s">
        <v>311</v>
      </c>
      <c r="G17" s="678"/>
      <c r="H17" s="678"/>
      <c r="I17" s="678"/>
      <c r="J17" s="678"/>
      <c r="K17" s="289" t="s">
        <v>1164</v>
      </c>
      <c r="V17" s="505">
        <v>0</v>
      </c>
    </row>
    <row customHeight="1" ht="48.29999999999999">
      <c r="A18" s="505"/>
      <c r="C18" s="526"/>
      <c r="D18" s="521">
        <v>3</v>
      </c>
      <c r="E18" s="279" t="s">
        <v>818</v>
      </c>
      <c r="F18" s="521" t="s">
        <v>311</v>
      </c>
      <c r="G18" s="809" t="s">
        <v>311</v>
      </c>
      <c r="H18" s="810" t="s">
        <v>311</v>
      </c>
      <c r="I18" s="521" t="s">
        <v>311</v>
      </c>
      <c r="J18" s="578" t="s">
        <v>311</v>
      </c>
      <c r="K18" s="289" t="s">
        <v>1165</v>
      </c>
      <c r="V18" s="505">
        <v>46</v>
      </c>
    </row>
    <row customHeight="1" ht="35.699999999999996">
      <c r="A19" s="505"/>
      <c r="C19" s="526"/>
      <c r="D19" s="539" t="s">
        <v>329</v>
      </c>
      <c r="E19" s="559" t="s">
        <v>820</v>
      </c>
      <c r="F19" s="521" t="s">
        <v>821</v>
      </c>
      <c r="G19" s="817"/>
      <c r="H19" s="106"/>
      <c r="I19" s="817"/>
      <c r="J19" s="818"/>
      <c r="K19" s="679"/>
      <c r="V19" s="505">
        <v>34</v>
      </c>
    </row>
    <row customHeight="1" ht="35.699999999999996">
      <c r="A20" s="505"/>
      <c r="C20" s="526"/>
      <c r="D20" s="1890" t="s">
        <v>337</v>
      </c>
      <c r="E20" s="559" t="s">
        <v>822</v>
      </c>
      <c r="F20" s="521" t="s">
        <v>823</v>
      </c>
      <c r="G20" s="817"/>
      <c r="H20" s="106"/>
      <c r="I20" s="817"/>
      <c r="J20" s="106"/>
      <c r="K20" s="679"/>
      <c r="V20" s="505">
        <v>34</v>
      </c>
    </row>
    <row customHeight="1" ht="48.29999999999999">
      <c r="A21" s="505"/>
      <c r="C21" s="526"/>
      <c r="D21" s="1890" t="s">
        <v>339</v>
      </c>
      <c r="E21" s="559" t="s">
        <v>824</v>
      </c>
      <c r="F21" s="521" t="s">
        <v>575</v>
      </c>
      <c r="G21" s="680"/>
      <c r="H21" s="106"/>
      <c r="I21" s="680"/>
      <c r="J21" s="106"/>
      <c r="K21" s="679"/>
      <c r="V21" s="505">
        <v>46</v>
      </c>
    </row>
    <row customHeight="1" ht="67.5" hidden="1">
      <c r="A22" s="505"/>
      <c r="C22" s="526"/>
      <c r="D22" s="521">
        <v>5</v>
      </c>
      <c r="E22" s="279" t="s">
        <v>1166</v>
      </c>
      <c r="F22" s="521" t="s">
        <v>562</v>
      </c>
      <c r="G22" s="681"/>
      <c r="H22" s="682"/>
      <c r="I22" s="681"/>
      <c r="J22" s="682"/>
      <c r="K22" s="289" t="s">
        <v>1167</v>
      </c>
      <c r="V22" s="505">
        <v>0</v>
      </c>
    </row>
    <row customHeight="1" ht="33.75" hidden="1">
      <c r="C23" s="451"/>
      <c r="D23" s="521">
        <v>6</v>
      </c>
      <c r="E23" s="279" t="s">
        <v>1168</v>
      </c>
      <c r="F23" s="521" t="s">
        <v>1169</v>
      </c>
      <c r="G23" s="681"/>
      <c r="H23" s="681"/>
      <c r="I23" s="681"/>
      <c r="J23" s="681"/>
      <c r="K23" s="289" t="s">
        <v>1170</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85B24A-87A6-AD03-1DC1-0.F70673E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1171</v>
      </c>
      <c r="B1" s="1067" t="s">
        <v>1172</v>
      </c>
      <c r="C1" s="1067" t="s">
        <v>1173</v>
      </c>
      <c r="D1" s="1067" t="s">
        <v>1174</v>
      </c>
      <c r="E1" s="1067" t="s">
        <v>1175</v>
      </c>
      <c r="F1" s="1067" t="s">
        <v>1176</v>
      </c>
      <c r="G1" s="1067" t="s">
        <v>1177</v>
      </c>
      <c r="H1" s="1067" t="s">
        <v>1178</v>
      </c>
      <c r="I1" s="1067" t="s">
        <v>1179</v>
      </c>
      <c r="J1" s="1067" t="s">
        <v>1180</v>
      </c>
      <c r="K1" s="1067" t="s">
        <v>1181</v>
      </c>
      <c r="L1" s="1067" t="s">
        <v>1182</v>
      </c>
      <c r="M1" s="1067"/>
      <c r="N1" s="1067" t="s">
        <v>1183</v>
      </c>
      <c r="O1" s="1067" t="s">
        <v>1184</v>
      </c>
      <c r="P1" s="1067" t="s">
        <v>1185</v>
      </c>
      <c r="Q1" s="1067" t="s">
        <v>1186</v>
      </c>
      <c r="R1" s="1067" t="s">
        <v>1187</v>
      </c>
      <c r="S1" s="1067" t="s">
        <v>1188</v>
      </c>
      <c r="T1" s="1067" t="s">
        <v>1189</v>
      </c>
      <c r="U1" s="1067" t="s">
        <v>1190</v>
      </c>
      <c r="V1" s="1067"/>
      <c r="W1" s="797" t="s">
        <v>1191</v>
      </c>
      <c r="X1" s="1067" t="s">
        <v>1192</v>
      </c>
      <c r="Y1" s="1067" t="s">
        <v>1193</v>
      </c>
      <c r="Z1" s="1067"/>
      <c r="AA1" s="1067" t="s">
        <v>1194</v>
      </c>
      <c r="AB1" s="1067"/>
      <c r="AC1" s="1067" t="s">
        <v>1195</v>
      </c>
      <c r="AD1" s="1067"/>
      <c r="AF1" s="1067" t="s">
        <v>1196</v>
      </c>
      <c r="AH1" s="1067" t="s">
        <v>1197</v>
      </c>
      <c r="AI1" s="1067" t="s">
        <v>1198</v>
      </c>
      <c r="AK1" s="1067" t="s">
        <v>1199</v>
      </c>
      <c r="AM1" s="1067" t="s">
        <v>1200</v>
      </c>
      <c r="AP1" s="1067" t="s">
        <v>1201</v>
      </c>
      <c r="AQ1" s="1067" t="s">
        <v>1202</v>
      </c>
      <c r="AS1" s="1067" t="s">
        <v>1203</v>
      </c>
      <c r="AU1" s="1067" t="s">
        <v>1204</v>
      </c>
      <c r="AW1" s="1067" t="s">
        <v>1205</v>
      </c>
      <c r="AX1" s="1067" t="s">
        <v>1206</v>
      </c>
      <c r="AZ1" s="1152" t="s">
        <v>1207</v>
      </c>
      <c r="BB1" s="1067" t="s">
        <v>1208</v>
      </c>
      <c r="BC1" s="1067"/>
      <c r="BE1" s="1067" t="s">
        <v>1209</v>
      </c>
      <c r="BF1" s="1067" t="s">
        <v>1210</v>
      </c>
      <c r="BH1" s="1069" t="s">
        <v>811</v>
      </c>
      <c r="BI1" s="1070"/>
      <c r="BJ1" s="1071" t="s">
        <v>1211</v>
      </c>
      <c r="BK1" s="1070"/>
      <c r="BL1" s="1072" t="s">
        <v>910</v>
      </c>
      <c r="BM1" s="1070"/>
      <c r="BN1" s="1073" t="s">
        <v>1212</v>
      </c>
      <c r="BS1" s="1427"/>
    </row>
    <row customHeight="1" ht="11.25">
      <c r="A2" s="1074" t="s">
        <v>1213</v>
      </c>
      <c r="B2" s="1075">
        <v>2000</v>
      </c>
      <c r="C2" s="1075">
        <v>2022</v>
      </c>
      <c r="D2" s="1075" t="s">
        <v>67</v>
      </c>
      <c r="E2" s="1076" t="s">
        <v>1214</v>
      </c>
      <c r="F2" s="1076" t="s">
        <v>1215</v>
      </c>
      <c r="G2" s="1076" t="s">
        <v>1216</v>
      </c>
      <c r="H2" s="1077" t="s">
        <v>56</v>
      </c>
      <c r="I2" s="1076" t="s">
        <v>110</v>
      </c>
      <c r="J2" s="1076" t="s">
        <v>1217</v>
      </c>
      <c r="K2" s="1078" t="s">
        <v>1218</v>
      </c>
      <c r="L2" s="1079"/>
      <c r="M2" s="1078">
        <v>1</v>
      </c>
      <c r="N2" s="1162" t="s">
        <v>1219</v>
      </c>
      <c r="O2" s="1077" t="s">
        <v>453</v>
      </c>
      <c r="P2" s="1080" t="s">
        <v>1220</v>
      </c>
      <c r="Q2" s="1081" t="s">
        <v>452</v>
      </c>
      <c r="R2" s="143" t="s">
        <v>1221</v>
      </c>
      <c r="S2" s="143" t="s">
        <v>1222</v>
      </c>
      <c r="T2" s="1082" t="s">
        <v>1223</v>
      </c>
      <c r="U2" s="1079" t="s">
        <v>1224</v>
      </c>
      <c r="V2" s="1083">
        <v>1</v>
      </c>
      <c r="W2" s="1084"/>
      <c r="X2" s="1084" t="s">
        <v>1225</v>
      </c>
      <c r="Y2" s="1075" t="s">
        <v>1226</v>
      </c>
      <c r="Z2" s="1085"/>
      <c r="AA2" s="1075" t="s">
        <v>1227</v>
      </c>
      <c r="AB2" s="1086" t="s">
        <v>1227</v>
      </c>
      <c r="AC2" s="1075" t="s">
        <v>1228</v>
      </c>
      <c r="AD2" s="1086" t="s">
        <v>1228</v>
      </c>
      <c r="AF2" s="1077" t="s">
        <v>1224</v>
      </c>
      <c r="AH2" s="1076" t="s">
        <v>1229</v>
      </c>
      <c r="AI2" s="1076" t="s">
        <v>1229</v>
      </c>
      <c r="AK2" s="1076" t="s">
        <v>1230</v>
      </c>
      <c r="AM2" s="1076" t="s">
        <v>1231</v>
      </c>
      <c r="AP2" s="1087" t="s">
        <v>1225</v>
      </c>
      <c r="AQ2" s="1088" t="s">
        <v>1225</v>
      </c>
      <c r="AS2" s="1075" t="s">
        <v>1232</v>
      </c>
      <c r="AU2" s="1120" t="s">
        <v>1233</v>
      </c>
      <c r="AW2" s="1120" t="s">
        <v>1234</v>
      </c>
      <c r="AX2" s="1120" t="s">
        <v>1234</v>
      </c>
      <c r="AZ2" s="1120" t="s">
        <v>54</v>
      </c>
      <c r="BB2" s="1120" t="s">
        <v>1235</v>
      </c>
      <c r="BC2" s="1120" t="s">
        <v>1236</v>
      </c>
      <c r="BE2" s="1120">
        <v>2000</v>
      </c>
      <c r="BF2" s="1120" t="s">
        <v>1237</v>
      </c>
    </row>
    <row customHeight="1" ht="11.25">
      <c r="A3" s="1074" t="s">
        <v>1238</v>
      </c>
      <c r="B3" s="1075">
        <v>2001</v>
      </c>
      <c r="C3" s="1075">
        <v>2023</v>
      </c>
      <c r="D3" s="1075" t="s">
        <v>19</v>
      </c>
      <c r="E3" s="1076" t="s">
        <v>1239</v>
      </c>
      <c r="F3" s="1076" t="s">
        <v>1240</v>
      </c>
      <c r="G3" s="1076" t="s">
        <v>1241</v>
      </c>
      <c r="H3" s="1077" t="s">
        <v>1242</v>
      </c>
      <c r="I3" s="1076" t="s">
        <v>111</v>
      </c>
      <c r="J3" s="1076" t="s">
        <v>560</v>
      </c>
      <c r="K3" s="1078" t="s">
        <v>1154</v>
      </c>
      <c r="L3" s="1079">
        <f>_xlfn.IFERROR(MATCH(K3,OFFER_METHOD,0),0)</f>
        <v>4</v>
      </c>
      <c r="M3" s="1078">
        <v>2</v>
      </c>
      <c r="N3" s="1162" t="s">
        <v>1243</v>
      </c>
      <c r="O3" s="1077" t="s">
        <v>1244</v>
      </c>
      <c r="P3" s="1080" t="s">
        <v>37</v>
      </c>
      <c r="Q3" s="1081" t="s">
        <v>1245</v>
      </c>
      <c r="R3" s="143" t="s">
        <v>1246</v>
      </c>
      <c r="S3" s="143" t="s">
        <v>1247</v>
      </c>
      <c r="T3" s="1082" t="s">
        <v>1248</v>
      </c>
      <c r="U3" s="1079" t="s">
        <v>1249</v>
      </c>
      <c r="V3" s="1083">
        <v>2</v>
      </c>
      <c r="W3" s="1084"/>
      <c r="X3" s="1084" t="s">
        <v>1250</v>
      </c>
      <c r="Y3" s="1075" t="s">
        <v>1226</v>
      </c>
      <c r="Z3" s="1085"/>
      <c r="AA3" s="1075" t="s">
        <v>1251</v>
      </c>
      <c r="AB3" s="1086" t="s">
        <v>1251</v>
      </c>
      <c r="AC3" s="1075" t="s">
        <v>1252</v>
      </c>
      <c r="AD3" s="1086" t="s">
        <v>1252</v>
      </c>
      <c r="AF3" s="1077" t="s">
        <v>1249</v>
      </c>
      <c r="AH3" s="1076" t="s">
        <v>1253</v>
      </c>
      <c r="AI3" s="1076" t="s">
        <v>1254</v>
      </c>
      <c r="AK3" s="1076" t="s">
        <v>1255</v>
      </c>
      <c r="AM3" s="1076" t="s">
        <v>1256</v>
      </c>
      <c r="AP3" s="1087" t="s">
        <v>1257</v>
      </c>
      <c r="AQ3" s="1088" t="s">
        <v>1257</v>
      </c>
      <c r="AS3" s="1075" t="s">
        <v>1258</v>
      </c>
      <c r="AU3" s="1120" t="s">
        <v>1259</v>
      </c>
      <c r="AW3" s="1120" t="s">
        <v>1260</v>
      </c>
      <c r="AX3" s="1120" t="s">
        <v>1260</v>
      </c>
      <c r="AZ3" s="1120" t="s">
        <v>1261</v>
      </c>
      <c r="BB3" s="1120" t="s">
        <v>1262</v>
      </c>
      <c r="BC3" s="1120" t="s">
        <v>1236</v>
      </c>
      <c r="BE3" s="1120">
        <v>2001</v>
      </c>
      <c r="BF3" s="1120" t="s">
        <v>1263</v>
      </c>
      <c r="BH3" s="1067" t="s">
        <v>1264</v>
      </c>
      <c r="BJ3" s="1067" t="s">
        <v>1265</v>
      </c>
      <c r="BL3" s="1067" t="s">
        <v>1266</v>
      </c>
      <c r="BN3" s="1067" t="s">
        <v>1267</v>
      </c>
      <c r="BR3" s="1067" t="s">
        <v>1268</v>
      </c>
      <c r="BS3" s="1428"/>
      <c r="BT3" s="1070"/>
      <c r="BU3" s="1067" t="s">
        <v>1269</v>
      </c>
      <c r="BV3" s="1070"/>
      <c r="BW3" s="1690"/>
      <c r="BX3" s="1692" t="s">
        <v>1270</v>
      </c>
      <c r="CA3" s="1067" t="s">
        <v>1271</v>
      </c>
    </row>
    <row customHeight="1" ht="11.25">
      <c r="A4" s="1074" t="s">
        <v>1272</v>
      </c>
      <c r="B4" s="1075">
        <v>2002</v>
      </c>
      <c r="C4" s="1075">
        <v>2024</v>
      </c>
      <c r="E4" s="1076" t="s">
        <v>1273</v>
      </c>
      <c r="F4" s="1076" t="s">
        <v>1274</v>
      </c>
      <c r="H4" s="1077" t="s">
        <v>1275</v>
      </c>
      <c r="I4" s="1076" t="s">
        <v>91</v>
      </c>
      <c r="J4" s="1076" t="s">
        <v>1276</v>
      </c>
      <c r="K4" s="1078" t="s">
        <v>1277</v>
      </c>
      <c r="L4" s="1079">
        <f>_xlfn.IFERROR(MATCH(K4,OFFER_METHOD,0),0)</f>
        <v>0</v>
      </c>
      <c r="M4" s="1078">
        <v>3</v>
      </c>
      <c r="N4" s="1162" t="s">
        <v>1278</v>
      </c>
      <c r="O4" s="1076" t="s">
        <v>1279</v>
      </c>
      <c r="Q4" s="1081" t="s">
        <v>1280</v>
      </c>
      <c r="R4" s="143" t="s">
        <v>1281</v>
      </c>
      <c r="S4" s="143" t="s">
        <v>1282</v>
      </c>
      <c r="T4" s="1082" t="s">
        <v>1283</v>
      </c>
      <c r="U4" s="1079" t="s">
        <v>1284</v>
      </c>
      <c r="V4" s="1083">
        <v>3</v>
      </c>
      <c r="W4" s="1084"/>
      <c r="X4" s="1084" t="s">
        <v>1285</v>
      </c>
      <c r="Y4" s="1075" t="s">
        <v>1226</v>
      </c>
      <c r="Z4" s="1091"/>
      <c r="AC4" s="1075" t="s">
        <v>1286</v>
      </c>
      <c r="AD4" s="1086" t="s">
        <v>1286</v>
      </c>
      <c r="AF4" s="1077" t="s">
        <v>1284</v>
      </c>
      <c r="AH4" s="1077" t="s">
        <v>1287</v>
      </c>
      <c r="AK4" s="1076" t="s">
        <v>1288</v>
      </c>
      <c r="AM4" s="1076" t="s">
        <v>1289</v>
      </c>
      <c r="AP4" s="1087" t="s">
        <v>1250</v>
      </c>
      <c r="AQ4" s="1088" t="s">
        <v>1250</v>
      </c>
      <c r="AS4" s="1075" t="s">
        <v>1290</v>
      </c>
      <c r="AU4" s="1120" t="s">
        <v>1291</v>
      </c>
      <c r="AW4" s="1120" t="s">
        <v>1292</v>
      </c>
      <c r="AX4" s="1120" t="s">
        <v>1292</v>
      </c>
      <c r="AZ4" s="1120" t="s">
        <v>1293</v>
      </c>
      <c r="BB4" s="1120" t="s">
        <v>1294</v>
      </c>
      <c r="BC4" s="1120" t="s">
        <v>1295</v>
      </c>
      <c r="BE4" s="1120">
        <v>2002</v>
      </c>
      <c r="BF4" s="1120" t="s">
        <v>1296</v>
      </c>
      <c r="BH4" s="1068" t="s">
        <v>1297</v>
      </c>
      <c r="BJ4" s="1068" t="s">
        <v>1297</v>
      </c>
      <c r="BL4" s="1068" t="s">
        <v>1297</v>
      </c>
      <c r="BN4" s="1068" t="s">
        <v>1297</v>
      </c>
      <c r="BQ4" s="1432" t="s">
        <v>1298</v>
      </c>
      <c r="BR4" s="1159" t="s">
        <v>1299</v>
      </c>
      <c r="BS4" s="274"/>
      <c r="BT4" s="1432" t="s">
        <v>1300</v>
      </c>
      <c r="BU4" s="1159" t="s">
        <v>1301</v>
      </c>
      <c r="BV4" s="1070"/>
      <c r="BW4" s="1697" t="s">
        <v>1302</v>
      </c>
      <c r="BX4" s="1691" t="s">
        <v>1303</v>
      </c>
      <c r="BZ4" s="1432" t="s">
        <v>1304</v>
      </c>
      <c r="CA4" s="1159" t="s">
        <v>1305</v>
      </c>
    </row>
    <row customHeight="1" ht="11.25">
      <c r="A5" s="1074" t="s">
        <v>1306</v>
      </c>
      <c r="B5" s="1075">
        <v>2003</v>
      </c>
      <c r="C5" s="1075">
        <v>2025</v>
      </c>
      <c r="E5" s="1076" t="s">
        <v>1307</v>
      </c>
      <c r="F5" s="1076" t="s">
        <v>1308</v>
      </c>
      <c r="H5" s="1077" t="s">
        <v>1309</v>
      </c>
      <c r="I5" s="1076" t="s">
        <v>92</v>
      </c>
      <c r="K5" s="1078" t="s">
        <v>1310</v>
      </c>
      <c r="L5" s="1079">
        <f>_xlfn.IFERROR(MATCH(K5,OFFER_METHOD,0),0)</f>
        <v>0</v>
      </c>
      <c r="M5" s="1078">
        <v>4</v>
      </c>
      <c r="N5" s="1092" t="s">
        <v>1311</v>
      </c>
      <c r="O5" s="1076" t="s">
        <v>1312</v>
      </c>
      <c r="Q5" s="1081" t="s">
        <v>1313</v>
      </c>
      <c r="R5" s="143" t="s">
        <v>1314</v>
      </c>
      <c r="T5" s="1077" t="s">
        <v>1315</v>
      </c>
      <c r="U5" s="1079" t="s">
        <v>1316</v>
      </c>
      <c r="V5" s="1083">
        <v>4</v>
      </c>
      <c r="W5" s="1084"/>
      <c r="X5" s="1084" t="s">
        <v>167</v>
      </c>
      <c r="Y5" s="1075" t="s">
        <v>1317</v>
      </c>
      <c r="Z5" s="1091">
        <v>1</v>
      </c>
      <c r="AF5" s="1077" t="s">
        <v>1318</v>
      </c>
      <c r="AH5" s="1076" t="s">
        <v>1319</v>
      </c>
      <c r="AK5" s="1076" t="s">
        <v>1320</v>
      </c>
      <c r="AM5" s="1076" t="s">
        <v>1321</v>
      </c>
      <c r="AP5" s="1087" t="s">
        <v>167</v>
      </c>
      <c r="AQ5" s="1088" t="s">
        <v>167</v>
      </c>
      <c r="AU5" s="1120" t="s">
        <v>1322</v>
      </c>
      <c r="AW5" s="1120" t="s">
        <v>1323</v>
      </c>
      <c r="AX5" s="1120" t="s">
        <v>1323</v>
      </c>
      <c r="AZ5" s="1120" t="s">
        <v>1324</v>
      </c>
      <c r="BB5" s="1120" t="s">
        <v>1325</v>
      </c>
      <c r="BC5" s="1120" t="s">
        <v>1326</v>
      </c>
      <c r="BE5" s="1120">
        <v>2003</v>
      </c>
      <c r="BF5" s="1120" t="s">
        <v>1327</v>
      </c>
      <c r="BH5" s="1068" t="s">
        <v>1328</v>
      </c>
      <c r="BJ5" s="1068" t="s">
        <v>1328</v>
      </c>
      <c r="BL5" s="1068" t="s">
        <v>1328</v>
      </c>
      <c r="BN5" s="1068" t="s">
        <v>1329</v>
      </c>
      <c r="BQ5" s="1281">
        <v>4213775</v>
      </c>
      <c r="BR5" s="1068" t="s">
        <v>1225</v>
      </c>
      <c r="BS5" s="1429"/>
      <c r="BT5" s="1281">
        <v>64236871</v>
      </c>
      <c r="BU5" s="1068" t="s">
        <v>234</v>
      </c>
      <c r="BV5" s="1070"/>
      <c r="BW5" s="1695">
        <v>4213767</v>
      </c>
      <c r="BX5" s="1693" t="s">
        <v>1330</v>
      </c>
      <c r="BZ5" s="1281">
        <v>64237509</v>
      </c>
      <c r="CA5" s="1295" t="s">
        <v>1331</v>
      </c>
    </row>
    <row customHeight="1" ht="11.25">
      <c r="A6" s="1074" t="s">
        <v>1332</v>
      </c>
      <c r="B6" s="1075">
        <v>2004</v>
      </c>
      <c r="C6" s="1075">
        <v>2026</v>
      </c>
      <c r="E6" s="1076" t="s">
        <v>1333</v>
      </c>
      <c r="F6" s="1093"/>
      <c r="H6" s="1077" t="s">
        <v>1334</v>
      </c>
      <c r="I6" s="1076" t="s">
        <v>112</v>
      </c>
      <c r="J6" s="1067" t="s">
        <v>1335</v>
      </c>
      <c r="L6" s="1079">
        <f>SUM(kind_of_control_method_filter)</f>
        <v>4</v>
      </c>
      <c r="N6" s="1092" t="s">
        <v>1336</v>
      </c>
      <c r="O6" s="1076" t="s">
        <v>1337</v>
      </c>
      <c r="R6" s="143" t="s">
        <v>452</v>
      </c>
      <c r="T6" s="1077" t="s">
        <v>1338</v>
      </c>
      <c r="U6" s="1079" t="s">
        <v>1318</v>
      </c>
      <c r="V6" s="1083">
        <v>5</v>
      </c>
      <c r="W6" s="1084"/>
      <c r="X6" s="1075" t="s">
        <v>179</v>
      </c>
      <c r="Y6" s="1075" t="s">
        <v>1339</v>
      </c>
      <c r="Z6" s="1091"/>
      <c r="AA6" s="1094"/>
      <c r="AH6" s="1076" t="s">
        <v>1340</v>
      </c>
      <c r="AK6" s="1076" t="s">
        <v>1341</v>
      </c>
      <c r="AM6" s="1076" t="s">
        <v>1342</v>
      </c>
      <c r="AP6" s="1087" t="s">
        <v>179</v>
      </c>
      <c r="AQ6" s="1088" t="s">
        <v>179</v>
      </c>
      <c r="AU6" s="1120" t="s">
        <v>1343</v>
      </c>
      <c r="AW6" s="1120" t="s">
        <v>1344</v>
      </c>
      <c r="AX6" s="1120" t="s">
        <v>1344</v>
      </c>
      <c r="BB6" s="1120" t="s">
        <v>1345</v>
      </c>
      <c r="BC6" s="1120" t="s">
        <v>1326</v>
      </c>
      <c r="BE6" s="1120">
        <v>2004</v>
      </c>
      <c r="BF6" s="1120" t="s">
        <v>1346</v>
      </c>
      <c r="BH6" s="1068" t="s">
        <v>1347</v>
      </c>
      <c r="BJ6" s="1068" t="s">
        <v>1348</v>
      </c>
      <c r="BL6" s="1068" t="s">
        <v>1348</v>
      </c>
      <c r="BN6" s="1068" t="s">
        <v>1349</v>
      </c>
      <c r="BQ6" s="1281">
        <v>4213784</v>
      </c>
      <c r="BR6" s="1295" t="s">
        <v>1257</v>
      </c>
      <c r="BS6" s="1430"/>
      <c r="BT6" s="1281">
        <v>64236872</v>
      </c>
      <c r="BU6" s="1068" t="s">
        <v>239</v>
      </c>
      <c r="BV6" s="1070"/>
      <c r="BW6" s="1695">
        <v>4213768</v>
      </c>
      <c r="BX6" s="1693" t="s">
        <v>259</v>
      </c>
      <c r="BZ6" s="1281">
        <v>64237510</v>
      </c>
      <c r="CA6" s="1068" t="s">
        <v>1350</v>
      </c>
    </row>
    <row customHeight="1" ht="11.25">
      <c r="A7" s="1074" t="s">
        <v>1351</v>
      </c>
      <c r="B7" s="1075">
        <v>2005</v>
      </c>
      <c r="E7" s="1076" t="s">
        <v>1352</v>
      </c>
      <c r="F7" s="1093"/>
      <c r="H7" s="1077" t="s">
        <v>1353</v>
      </c>
      <c r="I7" s="1076" t="s">
        <v>93</v>
      </c>
      <c r="J7" s="1076" t="s">
        <v>1354</v>
      </c>
      <c r="N7" s="1096" t="s">
        <v>1355</v>
      </c>
      <c r="O7" s="1076" t="s">
        <v>1356</v>
      </c>
      <c r="U7" s="1079" t="s">
        <v>19</v>
      </c>
      <c r="V7" s="370" t="s">
        <v>93</v>
      </c>
      <c r="W7" s="1084"/>
      <c r="X7" s="1075" t="s">
        <v>185</v>
      </c>
      <c r="Y7" s="1075" t="s">
        <v>1317</v>
      </c>
      <c r="Z7" s="1091"/>
      <c r="AA7" s="1094"/>
      <c r="AH7" s="1076" t="s">
        <v>1357</v>
      </c>
      <c r="AK7" s="1076" t="s">
        <v>1358</v>
      </c>
      <c r="AM7" s="1076" t="s">
        <v>1359</v>
      </c>
      <c r="AP7" s="1087" t="s">
        <v>185</v>
      </c>
      <c r="AQ7" s="1088" t="s">
        <v>185</v>
      </c>
      <c r="AU7" s="1120" t="s">
        <v>1360</v>
      </c>
      <c r="AW7" s="1120" t="s">
        <v>1361</v>
      </c>
      <c r="AX7" s="1120" t="s">
        <v>1361</v>
      </c>
      <c r="AZ7" s="1067" t="s">
        <v>1362</v>
      </c>
      <c r="BB7" s="1120" t="s">
        <v>1363</v>
      </c>
      <c r="BC7" s="1120" t="s">
        <v>1326</v>
      </c>
      <c r="BE7" s="1120">
        <v>2005</v>
      </c>
      <c r="BF7" s="1120" t="s">
        <v>1364</v>
      </c>
      <c r="BH7" s="1068" t="s">
        <v>1365</v>
      </c>
      <c r="BJ7" s="1068" t="s">
        <v>1347</v>
      </c>
      <c r="BL7" s="1068" t="s">
        <v>1347</v>
      </c>
      <c r="BN7" s="1068" t="s">
        <v>1366</v>
      </c>
      <c r="BQ7" s="1281">
        <v>4213781</v>
      </c>
      <c r="BR7" s="1068" t="s">
        <v>1250</v>
      </c>
      <c r="BS7" s="1429"/>
      <c r="BT7" s="1281">
        <v>64236873</v>
      </c>
      <c r="BU7" s="1068" t="s">
        <v>244</v>
      </c>
      <c r="BV7" s="1070"/>
      <c r="BW7" s="1695">
        <v>4213769</v>
      </c>
      <c r="BX7" s="1693" t="s">
        <v>1367</v>
      </c>
      <c r="BZ7" s="1281">
        <v>64237511</v>
      </c>
      <c r="CA7" s="1068" t="s">
        <v>274</v>
      </c>
    </row>
    <row customHeight="1" ht="11.25">
      <c r="A8" s="1074" t="s">
        <v>1368</v>
      </c>
      <c r="B8" s="1075">
        <v>2006</v>
      </c>
      <c r="E8" s="1076" t="s">
        <v>1369</v>
      </c>
      <c r="F8" s="1093"/>
      <c r="H8" s="1077" t="s">
        <v>1370</v>
      </c>
      <c r="I8" s="1076" t="s">
        <v>94</v>
      </c>
      <c r="J8" s="1076" t="s">
        <v>1371</v>
      </c>
      <c r="N8" s="1163" t="s">
        <v>1372</v>
      </c>
      <c r="O8" s="1076" t="s">
        <v>1373</v>
      </c>
      <c r="V8" s="370" t="s">
        <v>94</v>
      </c>
      <c r="W8" s="1084"/>
      <c r="X8" s="1075" t="s">
        <v>191</v>
      </c>
      <c r="Y8" s="1075" t="s">
        <v>1317</v>
      </c>
      <c r="Z8" s="1091"/>
      <c r="AA8" s="1094"/>
      <c r="AK8" s="1076" t="s">
        <v>1374</v>
      </c>
      <c r="AP8" s="1087" t="s">
        <v>191</v>
      </c>
      <c r="AQ8" s="1088" t="s">
        <v>191</v>
      </c>
      <c r="AU8" s="1120" t="s">
        <v>1375</v>
      </c>
      <c r="AW8" s="1120" t="s">
        <v>1376</v>
      </c>
      <c r="AX8" s="1120" t="s">
        <v>1376</v>
      </c>
      <c r="AZ8" s="1120" t="s">
        <v>1377</v>
      </c>
      <c r="BB8" s="1120" t="s">
        <v>1378</v>
      </c>
      <c r="BC8" s="1120" t="s">
        <v>1326</v>
      </c>
      <c r="BE8" s="1120">
        <v>2006</v>
      </c>
      <c r="BF8" s="1120" t="s">
        <v>1379</v>
      </c>
      <c r="BH8" s="1068" t="s">
        <v>1380</v>
      </c>
      <c r="BJ8" s="1068" t="s">
        <v>1381</v>
      </c>
      <c r="BL8" s="1068" t="s">
        <v>1381</v>
      </c>
      <c r="BN8" s="1068" t="s">
        <v>1382</v>
      </c>
      <c r="BQ8" s="1281">
        <v>4213776</v>
      </c>
      <c r="BR8" s="1068" t="s">
        <v>167</v>
      </c>
      <c r="BS8" s="1429"/>
      <c r="BT8" s="1281">
        <v>64236874</v>
      </c>
      <c r="BU8" s="1295" t="s">
        <v>1383</v>
      </c>
      <c r="BV8" s="1070"/>
      <c r="BW8" s="1695">
        <v>4213770</v>
      </c>
      <c r="BX8" s="1696" t="s">
        <v>1384</v>
      </c>
      <c r="BZ8" s="1281">
        <v>64237512</v>
      </c>
      <c r="CA8" s="1068" t="s">
        <v>269</v>
      </c>
    </row>
    <row customHeight="1" ht="11.25">
      <c r="A9" s="1074" t="s">
        <v>1385</v>
      </c>
      <c r="B9" s="1075">
        <v>2007</v>
      </c>
      <c r="E9" s="1076" t="s">
        <v>1386</v>
      </c>
      <c r="F9" s="1093"/>
      <c r="G9" s="1067" t="s">
        <v>1387</v>
      </c>
      <c r="H9" s="1067" t="s">
        <v>1388</v>
      </c>
      <c r="I9" s="1076" t="s">
        <v>113</v>
      </c>
      <c r="O9" s="1076" t="s">
        <v>1389</v>
      </c>
      <c r="V9" s="370" t="s">
        <v>113</v>
      </c>
      <c r="W9" s="1084"/>
      <c r="X9" s="1075" t="s">
        <v>197</v>
      </c>
      <c r="Y9" s="1075" t="s">
        <v>1226</v>
      </c>
      <c r="Z9" s="1091">
        <v>1</v>
      </c>
      <c r="AA9" s="1094"/>
      <c r="AK9" s="1076" t="s">
        <v>1390</v>
      </c>
      <c r="AP9" s="1087" t="s">
        <v>1391</v>
      </c>
      <c r="AQ9" s="1088" t="s">
        <v>1391</v>
      </c>
      <c r="AW9" s="1120" t="s">
        <v>1392</v>
      </c>
      <c r="AX9" s="1120" t="s">
        <v>1392</v>
      </c>
      <c r="AZ9" s="1120" t="s">
        <v>1393</v>
      </c>
      <c r="BB9" s="1120" t="s">
        <v>1394</v>
      </c>
      <c r="BC9" s="1120" t="s">
        <v>1326</v>
      </c>
      <c r="BE9" s="1120">
        <v>2007</v>
      </c>
      <c r="BF9" s="1120" t="s">
        <v>1395</v>
      </c>
      <c r="BH9" s="1068" t="s">
        <v>1396</v>
      </c>
      <c r="BJ9" s="1068" t="s">
        <v>1397</v>
      </c>
      <c r="BL9" s="1068" t="s">
        <v>1397</v>
      </c>
      <c r="BN9" s="1068" t="s">
        <v>1398</v>
      </c>
      <c r="BQ9" s="1281">
        <v>4213777</v>
      </c>
      <c r="BR9" s="1068" t="s">
        <v>179</v>
      </c>
      <c r="BS9" s="1429"/>
      <c r="BT9" s="1281">
        <v>64236875</v>
      </c>
      <c r="BU9" s="1068" t="s">
        <v>249</v>
      </c>
      <c r="BV9" s="1070"/>
      <c r="BW9" s="1690"/>
      <c r="BX9" s="1690"/>
    </row>
    <row customHeight="1" ht="11.25">
      <c r="A10" s="1074" t="s">
        <v>1399</v>
      </c>
      <c r="B10" s="1075">
        <v>2008</v>
      </c>
      <c r="E10" s="1076" t="s">
        <v>1400</v>
      </c>
      <c r="F10" s="1093"/>
      <c r="G10" s="1076" t="s">
        <v>1401</v>
      </c>
      <c r="H10" s="1076" t="s">
        <v>1402</v>
      </c>
      <c r="I10" s="1076" t="s">
        <v>149</v>
      </c>
      <c r="J10" s="1067" t="s">
        <v>1403</v>
      </c>
      <c r="K10" s="1067" t="s">
        <v>1404</v>
      </c>
      <c r="O10" s="1076" t="s">
        <v>1405</v>
      </c>
      <c r="V10" s="371" t="s">
        <v>149</v>
      </c>
      <c r="W10" s="1097"/>
      <c r="X10" s="1097" t="s">
        <v>1406</v>
      </c>
      <c r="Y10" s="1098" t="s">
        <v>1407</v>
      </c>
      <c r="Z10" s="1091"/>
      <c r="AP10" s="1087" t="s">
        <v>1406</v>
      </c>
      <c r="AQ10" s="1088" t="s">
        <v>1406</v>
      </c>
      <c r="AW10" s="1120" t="s">
        <v>1408</v>
      </c>
      <c r="AX10" s="1120" t="s">
        <v>1408</v>
      </c>
      <c r="AZ10" s="1120" t="s">
        <v>1409</v>
      </c>
      <c r="BB10" s="1120" t="s">
        <v>1410</v>
      </c>
      <c r="BC10" s="1120" t="s">
        <v>1326</v>
      </c>
      <c r="BE10" s="1120">
        <v>2008</v>
      </c>
      <c r="BF10" s="1120" t="s">
        <v>1411</v>
      </c>
      <c r="BH10" s="1068" t="s">
        <v>1412</v>
      </c>
      <c r="BJ10" s="1068" t="s">
        <v>1413</v>
      </c>
      <c r="BL10" s="1068" t="s">
        <v>1413</v>
      </c>
      <c r="BN10" s="1068" t="s">
        <v>1414</v>
      </c>
      <c r="BQ10" s="1281">
        <v>4213778</v>
      </c>
      <c r="BR10" s="1068" t="s">
        <v>185</v>
      </c>
      <c r="BS10" s="1429"/>
      <c r="BT10" s="1281">
        <v>64236876</v>
      </c>
      <c r="BU10" s="1068" t="s">
        <v>229</v>
      </c>
      <c r="BV10" s="1070"/>
      <c r="BW10" s="1690"/>
      <c r="BX10" s="1690"/>
    </row>
    <row customHeight="1" ht="11.25">
      <c r="A11" s="1074" t="s">
        <v>1415</v>
      </c>
      <c r="B11" s="1075">
        <v>2009</v>
      </c>
      <c r="E11" s="1076" t="s">
        <v>1416</v>
      </c>
      <c r="F11" s="1093"/>
      <c r="G11" s="1076" t="s">
        <v>1417</v>
      </c>
      <c r="H11" s="1076" t="s">
        <v>1418</v>
      </c>
      <c r="I11" s="1076" t="s">
        <v>150</v>
      </c>
      <c r="J11" s="1077" t="s">
        <v>1419</v>
      </c>
      <c r="K11" s="1099" t="s">
        <v>1420</v>
      </c>
      <c r="O11" s="1077" t="s">
        <v>1421</v>
      </c>
      <c r="V11" s="370" t="s">
        <v>150</v>
      </c>
      <c r="W11" s="275"/>
      <c r="X11" s="1084" t="s">
        <v>1391</v>
      </c>
      <c r="Y11" s="1075" t="s">
        <v>1422</v>
      </c>
      <c r="Z11" s="1091"/>
      <c r="AP11" s="1087" t="s">
        <v>197</v>
      </c>
      <c r="AQ11" s="1089" t="s">
        <v>197</v>
      </c>
      <c r="AW11" s="1120" t="s">
        <v>1423</v>
      </c>
      <c r="AX11" s="1120" t="s">
        <v>1423</v>
      </c>
      <c r="AZ11" s="1120" t="s">
        <v>1424</v>
      </c>
      <c r="BB11" s="1120" t="s">
        <v>1425</v>
      </c>
      <c r="BC11" s="1120" t="s">
        <v>1326</v>
      </c>
      <c r="BE11" s="1120">
        <v>2009</v>
      </c>
      <c r="BF11" s="1120" t="s">
        <v>1426</v>
      </c>
      <c r="BH11" s="1068" t="s">
        <v>1427</v>
      </c>
      <c r="BJ11" s="1068" t="s">
        <v>1396</v>
      </c>
      <c r="BL11" s="1068" t="s">
        <v>1396</v>
      </c>
      <c r="BN11" s="1068" t="s">
        <v>1428</v>
      </c>
      <c r="BQ11" s="1281">
        <v>4213780</v>
      </c>
      <c r="BR11" s="1068" t="s">
        <v>191</v>
      </c>
      <c r="BS11" s="1429"/>
      <c r="BW11" s="1690"/>
      <c r="BX11" s="1690"/>
    </row>
    <row customHeight="1" ht="11.25">
      <c r="A12" s="1074" t="s">
        <v>1429</v>
      </c>
      <c r="B12" s="1075">
        <v>2010</v>
      </c>
      <c r="E12" s="1076" t="s">
        <v>1430</v>
      </c>
      <c r="F12" s="1093"/>
      <c r="G12" s="1076" t="s">
        <v>1418</v>
      </c>
      <c r="I12" s="1076" t="s">
        <v>151</v>
      </c>
      <c r="J12" s="1077" t="s">
        <v>1431</v>
      </c>
      <c r="K12" s="1099" t="s">
        <v>1432</v>
      </c>
      <c r="O12" s="1077" t="s">
        <v>452</v>
      </c>
      <c r="V12" s="370" t="s">
        <v>151</v>
      </c>
      <c r="W12" s="1089"/>
      <c r="X12" s="1084" t="s">
        <v>1433</v>
      </c>
      <c r="Y12" s="1075" t="s">
        <v>1226</v>
      </c>
      <c r="AP12" s="1087"/>
      <c r="AW12" s="1120" t="s">
        <v>150</v>
      </c>
      <c r="AX12" s="1120" t="s">
        <v>150</v>
      </c>
      <c r="AZ12" s="1120" t="s">
        <v>1434</v>
      </c>
      <c r="BB12" s="1120" t="s">
        <v>1435</v>
      </c>
      <c r="BC12" s="1120" t="s">
        <v>1326</v>
      </c>
      <c r="BE12" s="1120">
        <v>2010</v>
      </c>
      <c r="BF12" s="1120" t="s">
        <v>1436</v>
      </c>
      <c r="BH12" s="1068" t="s">
        <v>1437</v>
      </c>
      <c r="BJ12" s="1068" t="s">
        <v>1438</v>
      </c>
      <c r="BL12" s="1068" t="s">
        <v>1438</v>
      </c>
      <c r="BN12" s="1068" t="s">
        <v>1439</v>
      </c>
      <c r="BQ12" s="1281">
        <v>4213779</v>
      </c>
      <c r="BR12" s="1068" t="s">
        <v>1391</v>
      </c>
      <c r="BS12" s="1429"/>
      <c r="BT12" s="1070"/>
      <c r="BU12" s="1070"/>
      <c r="BV12" s="1070"/>
      <c r="BW12" s="1690"/>
      <c r="BX12" s="1690"/>
    </row>
    <row customHeight="1" ht="11.25">
      <c r="A13" s="1074" t="s">
        <v>1440</v>
      </c>
      <c r="B13" s="1075">
        <v>2011</v>
      </c>
      <c r="E13" s="1076" t="s">
        <v>1441</v>
      </c>
      <c r="F13" s="1093"/>
      <c r="I13" s="1076" t="s">
        <v>152</v>
      </c>
      <c r="K13" s="1099" t="s">
        <v>1390</v>
      </c>
      <c r="V13" s="370" t="s">
        <v>152</v>
      </c>
      <c r="W13" s="1089"/>
      <c r="X13" s="1089"/>
      <c r="Y13" s="1089"/>
      <c r="AW13" s="1120" t="s">
        <v>151</v>
      </c>
      <c r="AX13" s="1120" t="s">
        <v>151</v>
      </c>
      <c r="BB13" s="1120" t="s">
        <v>1442</v>
      </c>
      <c r="BC13" s="1120" t="s">
        <v>1443</v>
      </c>
      <c r="BE13" s="1120">
        <v>2011</v>
      </c>
      <c r="BF13" s="1120" t="s">
        <v>1444</v>
      </c>
      <c r="BH13" s="1068" t="s">
        <v>1445</v>
      </c>
      <c r="BJ13" s="1068" t="s">
        <v>1427</v>
      </c>
      <c r="BL13" s="1068" t="s">
        <v>1427</v>
      </c>
      <c r="BN13" s="1068" t="s">
        <v>1446</v>
      </c>
      <c r="BQ13" s="1281">
        <v>4213783</v>
      </c>
      <c r="BR13" s="1068" t="s">
        <v>1406</v>
      </c>
      <c r="BS13" s="1429"/>
      <c r="BT13" s="1070"/>
      <c r="BU13" s="1070"/>
      <c r="BV13" s="1070"/>
      <c r="BW13" s="1694"/>
      <c r="BX13" s="1690"/>
    </row>
    <row customHeight="1" ht="11.25">
      <c r="A14" s="1074" t="s">
        <v>1447</v>
      </c>
      <c r="B14" s="1075">
        <v>2012</v>
      </c>
      <c r="I14" s="1076" t="s">
        <v>153</v>
      </c>
      <c r="J14" s="1067" t="s">
        <v>1448</v>
      </c>
      <c r="N14" s="1067" t="s">
        <v>1449</v>
      </c>
      <c r="V14" s="1083">
        <v>13</v>
      </c>
      <c r="W14" s="1084"/>
      <c r="X14" s="1084" t="s">
        <v>1257</v>
      </c>
      <c r="Y14" s="1075" t="s">
        <v>1226</v>
      </c>
      <c r="AW14" s="1120" t="s">
        <v>152</v>
      </c>
      <c r="AX14" s="1120" t="s">
        <v>152</v>
      </c>
      <c r="AZ14" s="1067" t="s">
        <v>1450</v>
      </c>
      <c r="BB14" s="1120" t="s">
        <v>1451</v>
      </c>
      <c r="BC14" s="1120" t="s">
        <v>1443</v>
      </c>
      <c r="BE14" s="1120">
        <v>2012</v>
      </c>
      <c r="BH14" s="1068" t="s">
        <v>1366</v>
      </c>
      <c r="BJ14" s="1217" t="s">
        <v>1452</v>
      </c>
      <c r="BL14" s="1217" t="s">
        <v>1452</v>
      </c>
      <c r="BN14" s="1068" t="s">
        <v>1453</v>
      </c>
      <c r="BQ14" s="1281">
        <v>4213782</v>
      </c>
      <c r="BR14" s="1068" t="s">
        <v>197</v>
      </c>
      <c r="BS14" s="1429"/>
      <c r="BT14" s="1070"/>
      <c r="BU14" s="1070"/>
      <c r="BV14" s="1070"/>
      <c r="BW14" s="1694"/>
      <c r="BX14" s="1690"/>
    </row>
    <row customHeight="1" ht="19.5">
      <c r="A15" s="1074" t="s">
        <v>1454</v>
      </c>
      <c r="B15" s="1075">
        <v>2013</v>
      </c>
      <c r="E15" s="1698" t="s">
        <v>1455</v>
      </c>
      <c r="G15" s="1067" t="s">
        <v>1456</v>
      </c>
      <c r="H15" s="1067" t="s">
        <v>1457</v>
      </c>
      <c r="I15" s="1078" t="s">
        <v>154</v>
      </c>
      <c r="J15" s="1089" t="s">
        <v>587</v>
      </c>
      <c r="N15" s="1158" t="s">
        <v>1458</v>
      </c>
      <c r="X15" s="1087"/>
      <c r="AW15" s="1120" t="s">
        <v>153</v>
      </c>
      <c r="AX15" s="1120" t="s">
        <v>153</v>
      </c>
      <c r="AZ15" s="1120" t="s">
        <v>1377</v>
      </c>
      <c r="BB15" s="1120" t="s">
        <v>1459</v>
      </c>
      <c r="BC15" s="1120" t="s">
        <v>1443</v>
      </c>
      <c r="BE15" s="1120">
        <v>2013</v>
      </c>
      <c r="BH15" s="1068" t="s">
        <v>1382</v>
      </c>
      <c r="BJ15" s="1217" t="s">
        <v>1460</v>
      </c>
      <c r="BL15" s="1217" t="s">
        <v>1460</v>
      </c>
      <c r="BN15" s="1068" t="s">
        <v>1461</v>
      </c>
      <c r="BR15" s="1070"/>
      <c r="BS15" s="1431"/>
      <c r="BT15" s="1070"/>
      <c r="BU15" s="1070"/>
      <c r="BV15" s="1070"/>
      <c r="BW15" s="1694"/>
      <c r="BX15" s="1690"/>
    </row>
    <row customHeight="1" ht="21">
      <c r="A16" s="1870" t="s">
        <v>1462</v>
      </c>
      <c r="B16" s="1075">
        <v>2014</v>
      </c>
      <c r="E16" s="1699" t="s">
        <v>1463</v>
      </c>
      <c r="G16" s="1076" t="s">
        <v>1464</v>
      </c>
      <c r="H16" s="1076" t="s">
        <v>1465</v>
      </c>
      <c r="I16" s="1078" t="s">
        <v>1466</v>
      </c>
      <c r="J16" s="1089" t="s">
        <v>560</v>
      </c>
      <c r="N16" s="1158" t="s">
        <v>1467</v>
      </c>
      <c r="AW16" s="1120" t="s">
        <v>154</v>
      </c>
      <c r="AX16" s="1120" t="s">
        <v>154</v>
      </c>
      <c r="AZ16" s="1120" t="s">
        <v>1393</v>
      </c>
      <c r="BB16" s="1120" t="s">
        <v>1468</v>
      </c>
      <c r="BC16" s="1120" t="s">
        <v>1443</v>
      </c>
      <c r="BE16" s="1120">
        <v>2014</v>
      </c>
      <c r="BH16" s="1068" t="s">
        <v>1398</v>
      </c>
      <c r="BJ16" s="1217" t="s">
        <v>1469</v>
      </c>
      <c r="BL16" s="1217" t="s">
        <v>1469</v>
      </c>
      <c r="BN16" s="1068" t="s">
        <v>1470</v>
      </c>
      <c r="BR16" s="1070"/>
      <c r="BS16" s="1431"/>
      <c r="BT16" s="1070"/>
      <c r="BU16" s="1070"/>
      <c r="BV16" s="1070"/>
      <c r="BW16" s="1694"/>
      <c r="BX16" s="1690"/>
    </row>
    <row customHeight="1" ht="21">
      <c r="A17" s="1074" t="s">
        <v>1471</v>
      </c>
      <c r="B17" s="1075">
        <v>2015</v>
      </c>
      <c r="G17" s="1076" t="s">
        <v>1418</v>
      </c>
      <c r="H17" s="1076" t="s">
        <v>1418</v>
      </c>
      <c r="I17" s="1076" t="s">
        <v>1472</v>
      </c>
      <c r="N17" s="1158" t="s">
        <v>1473</v>
      </c>
      <c r="X17" s="1087"/>
      <c r="AW17" s="1120" t="s">
        <v>1466</v>
      </c>
      <c r="AX17" s="1120" t="s">
        <v>1466</v>
      </c>
      <c r="AZ17" s="1120" t="s">
        <v>1474</v>
      </c>
      <c r="BB17" s="1120" t="s">
        <v>1475</v>
      </c>
      <c r="BC17" s="1120" t="s">
        <v>1326</v>
      </c>
      <c r="BE17" s="1120">
        <v>2015</v>
      </c>
      <c r="BH17" s="1068" t="s">
        <v>1414</v>
      </c>
      <c r="BJ17" s="1217" t="s">
        <v>1476</v>
      </c>
      <c r="BL17" s="1217" t="s">
        <v>1476</v>
      </c>
      <c r="BN17" s="1068" t="s">
        <v>1477</v>
      </c>
      <c r="BR17" s="1067" t="s">
        <v>1268</v>
      </c>
      <c r="BS17" s="1428"/>
      <c r="BU17" s="1067" t="s">
        <v>1478</v>
      </c>
      <c r="BV17" s="1070"/>
      <c r="BW17" s="1690"/>
      <c r="BX17" s="1692" t="s">
        <v>1479</v>
      </c>
      <c r="CA17" s="1067" t="s">
        <v>1480</v>
      </c>
      <c r="CD17" s="1067" t="s">
        <v>1481</v>
      </c>
    </row>
    <row customHeight="1" ht="21">
      <c r="A18" s="1074" t="s">
        <v>1482</v>
      </c>
      <c r="B18" s="1075">
        <v>2016</v>
      </c>
      <c r="E18" s="2005" t="s">
        <v>1483</v>
      </c>
      <c r="I18" s="1076" t="s">
        <v>1484</v>
      </c>
      <c r="N18" s="1158" t="s">
        <v>1485</v>
      </c>
      <c r="X18" s="1087"/>
      <c r="AW18" s="1120" t="s">
        <v>1472</v>
      </c>
      <c r="AX18" s="1120" t="s">
        <v>1472</v>
      </c>
      <c r="BB18" s="1120" t="s">
        <v>1486</v>
      </c>
      <c r="BC18" s="1120" t="s">
        <v>1326</v>
      </c>
      <c r="BE18" s="1120">
        <v>2016</v>
      </c>
      <c r="BH18" s="1068" t="s">
        <v>1428</v>
      </c>
      <c r="BJ18" s="1217" t="s">
        <v>1487</v>
      </c>
      <c r="BL18" s="1217" t="s">
        <v>1487</v>
      </c>
      <c r="BN18" s="1068" t="s">
        <v>1488</v>
      </c>
      <c r="BQ18" s="1432" t="s">
        <v>1298</v>
      </c>
      <c r="BR18" s="1159" t="s">
        <v>1299</v>
      </c>
      <c r="BS18" s="274"/>
      <c r="BT18" s="1432" t="s">
        <v>1489</v>
      </c>
      <c r="BU18" s="1159" t="s">
        <v>1490</v>
      </c>
      <c r="BV18" s="1070"/>
      <c r="BW18" s="1697" t="s">
        <v>1491</v>
      </c>
      <c r="BX18" s="1691" t="s">
        <v>1492</v>
      </c>
      <c r="BZ18" s="1432" t="s">
        <v>1493</v>
      </c>
      <c r="CA18" s="1159" t="s">
        <v>1494</v>
      </c>
      <c r="CC18" s="1432" t="s">
        <v>1495</v>
      </c>
      <c r="CD18" s="1159" t="s">
        <v>1496</v>
      </c>
    </row>
    <row customHeight="1" ht="21">
      <c r="A19" s="1870" t="s">
        <v>1497</v>
      </c>
      <c r="B19" s="1075">
        <v>2017</v>
      </c>
      <c r="E19" s="1074" t="s">
        <v>161</v>
      </c>
      <c r="I19" s="1076" t="s">
        <v>1498</v>
      </c>
      <c r="N19" s="1158" t="s">
        <v>1499</v>
      </c>
      <c r="X19" s="1087"/>
      <c r="AW19" s="1120" t="s">
        <v>1484</v>
      </c>
      <c r="AX19" s="1120" t="s">
        <v>1484</v>
      </c>
      <c r="AZ19" s="1067" t="s">
        <v>1500</v>
      </c>
      <c r="BB19" s="1120" t="s">
        <v>1501</v>
      </c>
      <c r="BC19" s="1120" t="s">
        <v>1326</v>
      </c>
      <c r="BE19" s="1120">
        <v>2017</v>
      </c>
      <c r="BH19" s="1068" t="s">
        <v>1502</v>
      </c>
      <c r="BJ19" s="1217" t="s">
        <v>1503</v>
      </c>
      <c r="BL19" s="1217" t="s">
        <v>1503</v>
      </c>
      <c r="BQ19" s="1281">
        <v>4190064</v>
      </c>
      <c r="BR19" s="1068" t="s">
        <v>1504</v>
      </c>
      <c r="BS19" s="1429"/>
      <c r="BT19" s="1281">
        <v>4189671</v>
      </c>
      <c r="BU19" s="1068" t="s">
        <v>1505</v>
      </c>
      <c r="BV19" s="1070"/>
      <c r="BW19" s="1695">
        <v>4189706</v>
      </c>
      <c r="BX19" s="1693" t="s">
        <v>1506</v>
      </c>
      <c r="BZ19" s="1281">
        <v>4189714</v>
      </c>
      <c r="CA19" s="1068" t="s">
        <v>1507</v>
      </c>
      <c r="CC19" s="1281">
        <v>4189708</v>
      </c>
      <c r="CD19" s="1068" t="s">
        <v>1508</v>
      </c>
    </row>
    <row customHeight="1" ht="21">
      <c r="A20" s="1074" t="s">
        <v>1509</v>
      </c>
      <c r="B20" s="1075">
        <v>2018</v>
      </c>
      <c r="E20" s="1074" t="s">
        <v>1257</v>
      </c>
      <c r="I20" s="1076" t="s">
        <v>1510</v>
      </c>
      <c r="N20" s="1158" t="s">
        <v>1511</v>
      </c>
      <c r="AW20" s="1120" t="s">
        <v>1498</v>
      </c>
      <c r="AX20" s="1120" t="s">
        <v>1498</v>
      </c>
      <c r="AZ20" s="1120" t="s">
        <v>1512</v>
      </c>
      <c r="BB20" s="1120" t="s">
        <v>1513</v>
      </c>
      <c r="BC20" s="1120" t="s">
        <v>1443</v>
      </c>
      <c r="BE20" s="1120">
        <v>2018</v>
      </c>
      <c r="BH20" s="1068" t="s">
        <v>1439</v>
      </c>
      <c r="BJ20" s="1068" t="s">
        <v>1366</v>
      </c>
      <c r="BL20" s="1068" t="s">
        <v>1366</v>
      </c>
      <c r="BQ20" s="1281">
        <v>4190065</v>
      </c>
      <c r="BR20" s="1068" t="s">
        <v>1514</v>
      </c>
      <c r="BS20" s="1429"/>
      <c r="BT20" s="1281">
        <v>4189672</v>
      </c>
      <c r="BU20" s="1068" t="s">
        <v>1515</v>
      </c>
      <c r="BV20" s="1070"/>
      <c r="BW20" s="1695">
        <v>4189705</v>
      </c>
      <c r="BX20" s="1693" t="s">
        <v>1516</v>
      </c>
      <c r="BZ20" s="1281">
        <v>4189713</v>
      </c>
      <c r="CA20" s="1068" t="s">
        <v>1516</v>
      </c>
      <c r="CC20" s="1281">
        <v>4189709</v>
      </c>
      <c r="CD20" s="1068" t="s">
        <v>1517</v>
      </c>
    </row>
    <row customHeight="1" ht="21">
      <c r="A21" s="1074" t="s">
        <v>1518</v>
      </c>
      <c r="B21" s="1075">
        <v>2019</v>
      </c>
      <c r="I21" s="1076" t="s">
        <v>1519</v>
      </c>
      <c r="N21" s="1158" t="s">
        <v>1520</v>
      </c>
      <c r="AW21" s="1120" t="s">
        <v>1510</v>
      </c>
      <c r="AX21" s="1120" t="s">
        <v>1510</v>
      </c>
      <c r="AZ21" s="1120" t="s">
        <v>1521</v>
      </c>
      <c r="BB21" s="1120" t="s">
        <v>1522</v>
      </c>
      <c r="BC21" s="1120" t="s">
        <v>1326</v>
      </c>
      <c r="BE21" s="1120">
        <v>2019</v>
      </c>
      <c r="BH21" s="1068" t="s">
        <v>1446</v>
      </c>
      <c r="BJ21" s="1068" t="s">
        <v>1382</v>
      </c>
      <c r="BL21" s="1068" t="s">
        <v>1382</v>
      </c>
      <c r="BQ21" s="1281">
        <v>4190066</v>
      </c>
      <c r="BR21" s="1068" t="s">
        <v>1523</v>
      </c>
      <c r="BS21" s="1429"/>
      <c r="BT21" s="1281">
        <v>4189673</v>
      </c>
      <c r="BU21" s="1068" t="s">
        <v>1524</v>
      </c>
      <c r="BV21" s="1070"/>
      <c r="BW21" s="1695">
        <v>4189707</v>
      </c>
      <c r="BX21" s="1693" t="s">
        <v>1525</v>
      </c>
      <c r="BZ21" s="1281">
        <v>4189712</v>
      </c>
      <c r="CA21" s="1068" t="s">
        <v>1526</v>
      </c>
      <c r="CC21" s="1281">
        <v>4189710</v>
      </c>
      <c r="CD21" s="1068" t="s">
        <v>1527</v>
      </c>
    </row>
    <row customHeight="1" ht="21">
      <c r="A22" s="1074" t="s">
        <v>1528</v>
      </c>
      <c r="B22" s="1075">
        <v>2020</v>
      </c>
      <c r="N22" s="1158" t="s">
        <v>1529</v>
      </c>
      <c r="AW22" s="1120" t="s">
        <v>1519</v>
      </c>
      <c r="AX22" s="1120" t="s">
        <v>1519</v>
      </c>
      <c r="AZ22" s="1120" t="s">
        <v>1530</v>
      </c>
      <c r="BB22" s="1120" t="s">
        <v>1531</v>
      </c>
      <c r="BC22" s="1120" t="s">
        <v>1326</v>
      </c>
      <c r="BE22" s="1120">
        <v>2020</v>
      </c>
      <c r="BH22" s="1068" t="s">
        <v>1453</v>
      </c>
      <c r="BJ22" s="1068" t="s">
        <v>1398</v>
      </c>
      <c r="BL22" s="1068" t="s">
        <v>1398</v>
      </c>
      <c r="BQ22" s="1281">
        <v>4190067</v>
      </c>
      <c r="BR22" s="1068" t="s">
        <v>1532</v>
      </c>
      <c r="BS22" s="1429"/>
      <c r="BT22" s="1281">
        <v>4189674</v>
      </c>
      <c r="BU22" s="1068" t="s">
        <v>1533</v>
      </c>
      <c r="BV22" s="1070"/>
      <c r="BW22" s="1070"/>
      <c r="CC22" s="1281">
        <v>4189711</v>
      </c>
      <c r="CD22" s="1068" t="s">
        <v>298</v>
      </c>
    </row>
    <row customHeight="1" ht="21">
      <c r="A23" s="1074" t="s">
        <v>1534</v>
      </c>
      <c r="B23" s="1075">
        <v>2021</v>
      </c>
      <c r="AW23" s="1120" t="s">
        <v>1535</v>
      </c>
      <c r="AX23" s="1120" t="s">
        <v>1535</v>
      </c>
      <c r="AZ23" s="1120" t="s">
        <v>1536</v>
      </c>
      <c r="BB23" s="1120" t="s">
        <v>1537</v>
      </c>
      <c r="BC23" s="1120" t="s">
        <v>1236</v>
      </c>
      <c r="BE23" s="1120">
        <v>2021</v>
      </c>
      <c r="BH23" s="1068" t="s">
        <v>1461</v>
      </c>
      <c r="BJ23" s="1068" t="s">
        <v>1414</v>
      </c>
      <c r="BL23" s="1068" t="s">
        <v>1414</v>
      </c>
      <c r="BQ23" s="1281">
        <v>4190068</v>
      </c>
      <c r="BR23" s="1068" t="s">
        <v>1538</v>
      </c>
      <c r="BS23" s="1429"/>
      <c r="BT23" s="1281">
        <v>4189675</v>
      </c>
      <c r="BU23" s="1068" t="s">
        <v>1539</v>
      </c>
      <c r="BV23" s="1070"/>
      <c r="BW23" s="1070"/>
      <c r="CC23" s="1281">
        <v>5110778</v>
      </c>
      <c r="CD23" s="1068" t="s">
        <v>1540</v>
      </c>
    </row>
    <row customHeight="1" ht="21">
      <c r="A24" s="1074" t="s">
        <v>1541</v>
      </c>
      <c r="B24" s="1075">
        <v>2022</v>
      </c>
      <c r="AW24" s="1120" t="s">
        <v>1542</v>
      </c>
      <c r="AX24" s="1120" t="s">
        <v>1542</v>
      </c>
      <c r="AZ24" s="1120" t="s">
        <v>1543</v>
      </c>
      <c r="BB24" s="1120" t="s">
        <v>1544</v>
      </c>
      <c r="BC24" s="1120" t="s">
        <v>1545</v>
      </c>
      <c r="BE24" s="1120">
        <v>2022</v>
      </c>
      <c r="BH24" s="1068" t="s">
        <v>1470</v>
      </c>
      <c r="BJ24" s="1068" t="s">
        <v>1428</v>
      </c>
      <c r="BL24" s="1068" t="s">
        <v>1428</v>
      </c>
      <c r="BQ24" s="1281">
        <v>4190069</v>
      </c>
      <c r="BR24" s="1068" t="s">
        <v>1546</v>
      </c>
      <c r="BS24" s="1429"/>
      <c r="BT24" s="1281">
        <v>4189676</v>
      </c>
      <c r="BU24" s="1068" t="s">
        <v>1547</v>
      </c>
      <c r="BV24" s="1070"/>
      <c r="BW24" s="1070"/>
      <c r="CC24" s="1281">
        <v>25575374</v>
      </c>
      <c r="CD24" s="1068" t="s">
        <v>1548</v>
      </c>
    </row>
    <row customHeight="1" ht="11.25">
      <c r="A25" s="1074" t="s">
        <v>1549</v>
      </c>
      <c r="B25" s="1075">
        <v>2023</v>
      </c>
      <c r="AW25" s="1120" t="s">
        <v>1550</v>
      </c>
      <c r="AX25" s="1120" t="s">
        <v>1550</v>
      </c>
      <c r="AZ25" s="1120" t="s">
        <v>1551</v>
      </c>
      <c r="BB25" s="1120" t="s">
        <v>1552</v>
      </c>
      <c r="BC25" s="1120" t="s">
        <v>1545</v>
      </c>
      <c r="BE25" s="1120">
        <v>2023</v>
      </c>
      <c r="BH25" s="1068" t="s">
        <v>1477</v>
      </c>
      <c r="BJ25" s="1068" t="s">
        <v>1502</v>
      </c>
      <c r="BL25" s="1068" t="s">
        <v>1502</v>
      </c>
      <c r="BQ25" s="1281">
        <v>4190070</v>
      </c>
      <c r="BR25" s="1068" t="s">
        <v>1553</v>
      </c>
      <c r="BS25" s="1429"/>
      <c r="BT25" s="1281">
        <v>4189677</v>
      </c>
      <c r="BU25" s="1068" t="s">
        <v>1554</v>
      </c>
      <c r="BV25" s="1070"/>
      <c r="BW25" s="1070"/>
    </row>
    <row customHeight="1" ht="11.25">
      <c r="A26" s="1074" t="s">
        <v>1555</v>
      </c>
      <c r="B26" s="1075">
        <v>2024</v>
      </c>
      <c r="J26" s="1731" t="s">
        <v>1556</v>
      </c>
      <c r="AX26" s="1120" t="s">
        <v>1557</v>
      </c>
      <c r="AZ26" s="1120" t="s">
        <v>1421</v>
      </c>
      <c r="BB26" s="1120" t="s">
        <v>1558</v>
      </c>
      <c r="BC26" s="1120" t="s">
        <v>1545</v>
      </c>
      <c r="BE26" s="1120">
        <v>2024</v>
      </c>
      <c r="BH26" s="1068" t="s">
        <v>1488</v>
      </c>
      <c r="BJ26" s="1068" t="s">
        <v>1439</v>
      </c>
      <c r="BL26" s="1068" t="s">
        <v>1439</v>
      </c>
      <c r="BQ26" s="1281">
        <v>4190071</v>
      </c>
      <c r="BR26" s="1068" t="s">
        <v>1559</v>
      </c>
      <c r="BS26" s="1429"/>
      <c r="BV26" s="1070"/>
      <c r="BW26" s="1070"/>
    </row>
    <row customHeight="1" ht="11.25">
      <c r="A27" s="1074" t="s">
        <v>1560</v>
      </c>
      <c r="B27" s="1075">
        <v>2025</v>
      </c>
      <c r="J27" s="176" t="s">
        <v>450</v>
      </c>
      <c r="AX27" s="1120" t="s">
        <v>1561</v>
      </c>
      <c r="BB27" s="1120" t="s">
        <v>1562</v>
      </c>
      <c r="BC27" s="1120" t="s">
        <v>1545</v>
      </c>
      <c r="BE27" s="1120">
        <v>2025</v>
      </c>
      <c r="BH27" s="1070" t="s">
        <v>28</v>
      </c>
      <c r="BJ27" s="1068" t="s">
        <v>1446</v>
      </c>
      <c r="BL27" s="1068" t="s">
        <v>1446</v>
      </c>
      <c r="BN27" s="1070" t="s">
        <v>28</v>
      </c>
      <c r="BQ27" s="1281">
        <v>4190072</v>
      </c>
      <c r="BR27" s="1068" t="s">
        <v>1563</v>
      </c>
      <c r="BS27" s="1429"/>
      <c r="BV27" s="1070"/>
      <c r="BW27" s="1070"/>
    </row>
    <row customHeight="1" ht="11.25">
      <c r="A28" s="1074" t="s">
        <v>1564</v>
      </c>
      <c r="D28" s="1101"/>
      <c r="E28" s="1102"/>
      <c r="F28" s="1102"/>
      <c r="H28" s="1103" t="s">
        <v>1565</v>
      </c>
      <c r="AX28" s="1120" t="s">
        <v>1566</v>
      </c>
      <c r="AZ28" s="1067" t="s">
        <v>1567</v>
      </c>
      <c r="BB28" s="1120" t="s">
        <v>1568</v>
      </c>
      <c r="BC28" s="1120" t="s">
        <v>1569</v>
      </c>
      <c r="BE28" s="1120">
        <v>2026</v>
      </c>
      <c r="BH28" s="1070" t="s">
        <v>28</v>
      </c>
      <c r="BJ28" s="1068" t="s">
        <v>1453</v>
      </c>
      <c r="BL28" s="1068" t="s">
        <v>1453</v>
      </c>
      <c r="BN28" s="1070" t="s">
        <v>28</v>
      </c>
      <c r="BQ28" s="1281">
        <v>4190073</v>
      </c>
      <c r="BR28" s="1068" t="s">
        <v>1570</v>
      </c>
      <c r="BS28" s="1429"/>
      <c r="BV28" s="1070"/>
      <c r="BW28" s="1070"/>
    </row>
    <row customHeight="1" ht="11.25">
      <c r="A29" s="1074" t="s">
        <v>1571</v>
      </c>
      <c r="D29" s="1104" t="s">
        <v>1572</v>
      </c>
      <c r="E29" s="1105" t="str">
        <f>IF(TEMPLATE_GROUP="","",INDEX(StartDateList,MATCH(TEMPLATE_GROUP,CodeTemplateList,0),1))</f>
        <v>01.01.2027</v>
      </c>
      <c r="F29" s="1105" t="str">
        <f>IF(TEMPLATE_GROUP="","",INDEX(EndDateList,MATCH(TEMPLATE_GROUP,CodeTemplateList,0),1))</f>
        <v>31.12.2030</v>
      </c>
      <c r="H29" s="1106" t="s">
        <v>1573</v>
      </c>
      <c r="AX29" s="1120" t="s">
        <v>1574</v>
      </c>
      <c r="AZ29" s="1120" t="s">
        <v>1221</v>
      </c>
      <c r="BB29" s="1120" t="s">
        <v>1421</v>
      </c>
      <c r="BC29" s="1091"/>
      <c r="BE29" s="1120">
        <v>2027</v>
      </c>
      <c r="BJ29" s="1068" t="s">
        <v>1461</v>
      </c>
      <c r="BL29" s="1068" t="s">
        <v>1461</v>
      </c>
    </row>
    <row customHeight="1" ht="11.25">
      <c r="A30" s="1074" t="s">
        <v>1575</v>
      </c>
      <c r="D30" s="1107"/>
      <c r="E30" s="1108"/>
      <c r="F30" s="1108"/>
      <c r="AX30" s="1120" t="s">
        <v>1576</v>
      </c>
      <c r="AZ30" s="1120" t="s">
        <v>1246</v>
      </c>
      <c r="BE30" s="1120">
        <v>2028</v>
      </c>
      <c r="BJ30" s="1068" t="s">
        <v>1577</v>
      </c>
      <c r="BL30" s="1068" t="s">
        <v>1577</v>
      </c>
    </row>
    <row customHeight="1" ht="12.75">
      <c r="A31" s="1074" t="s">
        <v>1578</v>
      </c>
      <c r="D31" s="1101"/>
      <c r="E31" s="1102"/>
      <c r="F31" s="1102"/>
      <c r="H31" s="1109"/>
      <c r="AX31" s="1120" t="s">
        <v>1579</v>
      </c>
      <c r="AZ31" s="1120" t="s">
        <v>1580</v>
      </c>
      <c r="BE31" s="1120">
        <v>2029</v>
      </c>
      <c r="BJ31" s="1068" t="s">
        <v>1581</v>
      </c>
      <c r="BL31" s="1068" t="s">
        <v>1581</v>
      </c>
    </row>
    <row customHeight="1" ht="11.25">
      <c r="A32" s="1074" t="s">
        <v>1582</v>
      </c>
      <c r="D32" s="1104" t="s">
        <v>1583</v>
      </c>
      <c r="E32" s="1105" t="str">
        <f>IF(TEMPLATE_GROUP="","",INDEX(StartDateList,MATCH(TEMPLATE_GROUP,CodeTemplateList,0),1))</f>
        <v>01.01.2027</v>
      </c>
      <c r="F32" s="1105" t="str">
        <f>IF(TEMPLATE_GROUP="","",INDEX(EndDateList,MATCH(TEMPLATE_GROUP,CodeTemplateList,0),1))</f>
        <v>31.12.2030</v>
      </c>
      <c r="H32" s="1110" t="s">
        <v>1584</v>
      </c>
      <c r="O32" s="1074" t="s">
        <v>453</v>
      </c>
      <c r="AX32" s="1120" t="s">
        <v>1585</v>
      </c>
      <c r="AZ32" s="1120" t="s">
        <v>1314</v>
      </c>
      <c r="BE32" s="1120">
        <v>2030</v>
      </c>
      <c r="BJ32" s="1068" t="s">
        <v>1470</v>
      </c>
      <c r="BL32" s="1068" t="s">
        <v>1470</v>
      </c>
    </row>
    <row customHeight="1" ht="11.25">
      <c r="A33" s="1074" t="s">
        <v>1586</v>
      </c>
      <c r="O33" s="1074" t="s">
        <v>1244</v>
      </c>
      <c r="AX33" s="1120" t="s">
        <v>1587</v>
      </c>
      <c r="AZ33" s="1120" t="s">
        <v>452</v>
      </c>
      <c r="BE33" s="1120">
        <v>2031</v>
      </c>
      <c r="BJ33" s="1068" t="s">
        <v>1477</v>
      </c>
      <c r="BL33" s="1068" t="s">
        <v>1477</v>
      </c>
    </row>
    <row customHeight="1" ht="11.25">
      <c r="A34" s="1074" t="s">
        <v>1588</v>
      </c>
      <c r="O34" s="1074" t="s">
        <v>1279</v>
      </c>
      <c r="AX34" s="1120" t="s">
        <v>1589</v>
      </c>
      <c r="BE34" s="1120">
        <v>2032</v>
      </c>
      <c r="BJ34" s="1068" t="s">
        <v>1488</v>
      </c>
      <c r="BL34" s="1068" t="s">
        <v>1488</v>
      </c>
    </row>
    <row customHeight="1" ht="11.25">
      <c r="A35" s="1074" t="s">
        <v>1590</v>
      </c>
      <c r="O35" s="1074" t="s">
        <v>1312</v>
      </c>
      <c r="AX35" s="1120" t="s">
        <v>1591</v>
      </c>
      <c r="AZ35" s="1067" t="s">
        <v>1592</v>
      </c>
      <c r="BE35" s="1120">
        <v>2033</v>
      </c>
      <c r="BL35" s="1068" t="s">
        <v>1593</v>
      </c>
    </row>
    <row customHeight="1" ht="11.25">
      <c r="A36" s="1870" t="s">
        <v>1594</v>
      </c>
      <c r="D36" s="1111" t="s">
        <v>1595</v>
      </c>
      <c r="E36" s="1112" t="s">
        <v>811</v>
      </c>
      <c r="F36" s="1113" t="str">
        <f>INDEX(E37:E41,MATCH(TEMPLATE_SPHERE,F37:F41,0))</f>
        <v>теплоснабжения</v>
      </c>
      <c r="G36" s="1113" t="str">
        <f>INDEX(G37:G41,MATCH(TEMPLATE_SPHERE,F37:F41,0))</f>
        <v>теплоснабжение</v>
      </c>
      <c r="O36" s="1074" t="s">
        <v>1337</v>
      </c>
      <c r="AX36" s="1120" t="s">
        <v>1596</v>
      </c>
      <c r="AZ36" s="1120" t="s">
        <v>452</v>
      </c>
      <c r="BE36" s="1120">
        <v>2034</v>
      </c>
      <c r="BL36" s="1068" t="s">
        <v>1597</v>
      </c>
    </row>
    <row customHeight="1" ht="11.25">
      <c r="A37" s="1074" t="s">
        <v>1598</v>
      </c>
      <c r="E37" s="407" t="s">
        <v>1599</v>
      </c>
      <c r="F37" s="1114" t="s">
        <v>811</v>
      </c>
      <c r="G37" s="407" t="s">
        <v>1600</v>
      </c>
      <c r="O37" s="1074" t="s">
        <v>1356</v>
      </c>
      <c r="AX37" s="1120" t="s">
        <v>1601</v>
      </c>
      <c r="AZ37" s="1120" t="s">
        <v>1245</v>
      </c>
      <c r="BE37" s="1120">
        <v>2035</v>
      </c>
    </row>
    <row customHeight="1" ht="11.25">
      <c r="A38" s="1074" t="s">
        <v>1602</v>
      </c>
      <c r="E38" s="407" t="s">
        <v>1603</v>
      </c>
      <c r="F38" s="1115" t="s">
        <v>857</v>
      </c>
      <c r="G38" s="407" t="s">
        <v>1604</v>
      </c>
      <c r="O38" s="1074" t="s">
        <v>1373</v>
      </c>
      <c r="AX38" s="1120" t="s">
        <v>1605</v>
      </c>
      <c r="AZ38" s="1120" t="s">
        <v>1280</v>
      </c>
      <c r="BE38" s="1120">
        <v>2036</v>
      </c>
      <c r="BH38" s="1067" t="s">
        <v>1606</v>
      </c>
      <c r="BJ38" s="1067" t="s">
        <v>1607</v>
      </c>
      <c r="BL38" s="1067" t="s">
        <v>1608</v>
      </c>
      <c r="BN38" s="1067" t="s">
        <v>1609</v>
      </c>
    </row>
    <row customHeight="1" ht="11.25">
      <c r="A39" s="1074" t="s">
        <v>1610</v>
      </c>
      <c r="E39" s="407" t="s">
        <v>1611</v>
      </c>
      <c r="F39" s="1115" t="s">
        <v>910</v>
      </c>
      <c r="G39" s="407" t="s">
        <v>1612</v>
      </c>
      <c r="O39" s="1074" t="s">
        <v>1389</v>
      </c>
      <c r="AX39" s="1120" t="s">
        <v>1613</v>
      </c>
      <c r="AZ39" s="1120" t="s">
        <v>1313</v>
      </c>
      <c r="BE39" s="1120">
        <v>2037</v>
      </c>
      <c r="BH39" s="1068" t="s">
        <v>1614</v>
      </c>
      <c r="BJ39" s="1217" t="s">
        <v>1614</v>
      </c>
      <c r="BL39" s="1217" t="s">
        <v>1614</v>
      </c>
      <c r="BN39" s="1068" t="s">
        <v>1615</v>
      </c>
    </row>
    <row customHeight="1" ht="11.25">
      <c r="A40" s="1074" t="s">
        <v>1616</v>
      </c>
      <c r="E40" s="407" t="s">
        <v>1617</v>
      </c>
      <c r="F40" s="1115" t="s">
        <v>897</v>
      </c>
      <c r="G40" s="407" t="s">
        <v>1618</v>
      </c>
      <c r="O40" s="1074" t="s">
        <v>1405</v>
      </c>
      <c r="AX40" s="1120" t="s">
        <v>1619</v>
      </c>
      <c r="BE40" s="1120">
        <v>2038</v>
      </c>
      <c r="BH40" s="1068" t="s">
        <v>1620</v>
      </c>
      <c r="BJ40" s="1217" t="s">
        <v>1030</v>
      </c>
      <c r="BL40" s="1217" t="s">
        <v>1030</v>
      </c>
      <c r="BN40" s="1068" t="s">
        <v>1064</v>
      </c>
    </row>
    <row customHeight="1" ht="11.25">
      <c r="A41" s="1074" t="s">
        <v>16</v>
      </c>
      <c r="E41" s="407" t="s">
        <v>1621</v>
      </c>
      <c r="F41" s="1115" t="s">
        <v>1622</v>
      </c>
      <c r="G41" s="407" t="s">
        <v>1621</v>
      </c>
      <c r="O41" s="1074" t="s">
        <v>1421</v>
      </c>
      <c r="AX41" s="1120" t="s">
        <v>1623</v>
      </c>
      <c r="AZ41" s="1067" t="s">
        <v>1624</v>
      </c>
      <c r="BE41" s="1120">
        <v>2039</v>
      </c>
      <c r="BH41" s="1068" t="s">
        <v>1625</v>
      </c>
      <c r="BJ41" s="1217" t="s">
        <v>1026</v>
      </c>
      <c r="BL41" s="1217" t="s">
        <v>1026</v>
      </c>
      <c r="BN41" s="1068" t="s">
        <v>1051</v>
      </c>
    </row>
    <row customHeight="1" ht="11.25">
      <c r="A42" s="1074" t="s">
        <v>1626</v>
      </c>
      <c r="AX42" s="1120" t="s">
        <v>1627</v>
      </c>
      <c r="AZ42" s="1120" t="s">
        <v>453</v>
      </c>
      <c r="BE42" s="1120">
        <v>2040</v>
      </c>
      <c r="BH42" s="1068" t="s">
        <v>1048</v>
      </c>
      <c r="BJ42" s="1217" t="s">
        <v>1028</v>
      </c>
      <c r="BL42" s="1217" t="s">
        <v>1028</v>
      </c>
      <c r="BN42" s="1068" t="s">
        <v>1628</v>
      </c>
    </row>
    <row customHeight="1" ht="11.25">
      <c r="A43" s="1074" t="s">
        <v>1629</v>
      </c>
      <c r="AX43" s="1120" t="s">
        <v>1630</v>
      </c>
      <c r="AZ43" s="1120" t="s">
        <v>1244</v>
      </c>
      <c r="BE43" s="1120">
        <v>2041</v>
      </c>
      <c r="BH43" s="1068" t="s">
        <v>1631</v>
      </c>
      <c r="BJ43" s="1217" t="s">
        <v>1625</v>
      </c>
      <c r="BL43" s="1217" t="s">
        <v>1625</v>
      </c>
      <c r="BN43" s="1068" t="s">
        <v>1632</v>
      </c>
    </row>
    <row customHeight="1" ht="11.25">
      <c r="A44" s="1074" t="s">
        <v>1633</v>
      </c>
      <c r="G44" s="1094">
        <f>YEAR(TODAY())</f>
        <v>2026</v>
      </c>
      <c r="I44" s="799" t="s">
        <v>1634</v>
      </c>
      <c r="J44" s="1089" t="s">
        <v>1635</v>
      </c>
      <c r="K44" s="1089" t="s">
        <v>1636</v>
      </c>
      <c r="AX44" s="1120" t="s">
        <v>1637</v>
      </c>
      <c r="AZ44" s="1120" t="s">
        <v>1279</v>
      </c>
      <c r="BE44" s="1120">
        <v>2042</v>
      </c>
      <c r="BH44" s="1068" t="s">
        <v>1638</v>
      </c>
      <c r="BJ44" s="1217" t="s">
        <v>1048</v>
      </c>
      <c r="BL44" s="1217" t="s">
        <v>1048</v>
      </c>
      <c r="BN44" s="1068" t="s">
        <v>1639</v>
      </c>
    </row>
    <row customHeight="1" ht="11.25">
      <c r="A45" s="1074" t="s">
        <v>1640</v>
      </c>
      <c r="D45" s="1111" t="s">
        <v>1641</v>
      </c>
      <c r="E45" s="1112" t="s">
        <v>1642</v>
      </c>
      <c r="F45" s="797" t="s">
        <v>1643</v>
      </c>
      <c r="G45" s="796" t="s">
        <v>1644</v>
      </c>
      <c r="H45" s="799" t="s">
        <v>1645</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1646</v>
      </c>
      <c r="AZ45" s="1120" t="s">
        <v>1312</v>
      </c>
      <c r="BE45" s="1120">
        <v>2043</v>
      </c>
      <c r="BH45" s="1068" t="s">
        <v>1647</v>
      </c>
      <c r="BJ45" s="1217" t="s">
        <v>1042</v>
      </c>
      <c r="BL45" s="1217" t="s">
        <v>1042</v>
      </c>
      <c r="BN45" s="1068" t="s">
        <v>1648</v>
      </c>
    </row>
    <row customHeight="1" ht="11.25">
      <c r="A46" s="1074" t="s">
        <v>1649</v>
      </c>
      <c r="E46" s="407" t="s">
        <v>26</v>
      </c>
      <c r="F46" s="1114" t="s">
        <v>1650</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1651</v>
      </c>
      <c r="AZ46" s="1120" t="s">
        <v>1337</v>
      </c>
      <c r="BE46" s="1120">
        <v>2044</v>
      </c>
      <c r="BH46" s="1068" t="s">
        <v>1051</v>
      </c>
      <c r="BJ46" s="1217" t="s">
        <v>1032</v>
      </c>
      <c r="BL46" s="1217" t="s">
        <v>1032</v>
      </c>
      <c r="BN46" s="1068" t="s">
        <v>1652</v>
      </c>
    </row>
    <row customHeight="1" ht="11.25">
      <c r="A47" s="1074" t="s">
        <v>1653</v>
      </c>
      <c r="E47" s="407" t="s">
        <v>33</v>
      </c>
      <c r="F47" s="1115" t="s">
        <v>1654</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1655</v>
      </c>
      <c r="AZ47" s="1120" t="s">
        <v>1356</v>
      </c>
      <c r="BE47" s="1120">
        <v>2045</v>
      </c>
      <c r="BH47" s="1068" t="s">
        <v>1628</v>
      </c>
      <c r="BJ47" s="1217" t="s">
        <v>1034</v>
      </c>
      <c r="BL47" s="1217" t="s">
        <v>1034</v>
      </c>
      <c r="BN47" s="1068" t="s">
        <v>1656</v>
      </c>
    </row>
    <row customHeight="1" ht="11.25">
      <c r="A48" s="1074" t="s">
        <v>1657</v>
      </c>
      <c r="E48" s="407" t="s">
        <v>1658</v>
      </c>
      <c r="F48" s="1115" t="s">
        <v>1659</v>
      </c>
      <c r="G48" s="1116" t="str">
        <f>_xlfn.IFERROR(IF(f_year="","01.01."&amp;CURRENT_YEAR,"01.01."&amp;f_year),"01.01."&amp;CURRENT_YEAR)</f>
        <v>01.01.2026</v>
      </c>
      <c r="H48" s="1116" t="str">
        <f>_xlfn.IFERROR(IF(f_year="","31.12."&amp;CURRENT_YEAR,"31.12."&amp;f_year),"31.12."&amp;CURRENT_YEAR)</f>
        <v>31.12.2026</v>
      </c>
      <c r="I48" s="1742">
        <f>IF(f_year="",TRUE,FALSE)</f>
        <v>1</v>
      </c>
      <c r="J48" s="1745" t="s">
        <v>1660</v>
      </c>
      <c r="K48" s="1746"/>
      <c r="AX48" s="1120" t="s">
        <v>100</v>
      </c>
      <c r="AZ48" s="1120" t="s">
        <v>1373</v>
      </c>
      <c r="BE48" s="1120">
        <v>2046</v>
      </c>
      <c r="BH48" s="1068" t="s">
        <v>1632</v>
      </c>
      <c r="BJ48" s="1217" t="s">
        <v>1036</v>
      </c>
      <c r="BL48" s="1217" t="s">
        <v>1036</v>
      </c>
      <c r="BN48" s="1068" t="s">
        <v>1661</v>
      </c>
    </row>
    <row customHeight="1" ht="11.25">
      <c r="A49" s="1074" t="s">
        <v>1662</v>
      </c>
      <c r="E49" s="407" t="s">
        <v>1663</v>
      </c>
      <c r="F49" s="1115" t="s">
        <v>1664</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1665</v>
      </c>
      <c r="AZ49" s="1120" t="s">
        <v>1389</v>
      </c>
      <c r="BE49" s="1120">
        <v>2047</v>
      </c>
      <c r="BH49" s="1068" t="s">
        <v>1052</v>
      </c>
      <c r="BJ49" s="1217" t="s">
        <v>1038</v>
      </c>
      <c r="BL49" s="1217" t="s">
        <v>1038</v>
      </c>
    </row>
    <row customHeight="1" ht="11.25">
      <c r="A50" s="1074" t="s">
        <v>1666</v>
      </c>
      <c r="E50" s="407" t="s">
        <v>1667</v>
      </c>
      <c r="F50" s="1115" t="s">
        <v>1022</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1668</v>
      </c>
      <c r="AZ50" s="1120" t="s">
        <v>1405</v>
      </c>
      <c r="BE50" s="1120">
        <v>2048</v>
      </c>
      <c r="BH50" s="1068" t="s">
        <v>1639</v>
      </c>
      <c r="BJ50" s="1217" t="s">
        <v>1040</v>
      </c>
      <c r="BL50" s="1217" t="s">
        <v>1040</v>
      </c>
    </row>
    <row customHeight="1" ht="11.25">
      <c r="A51" s="1074" t="s">
        <v>1669</v>
      </c>
      <c r="E51" s="407" t="s">
        <v>1670</v>
      </c>
      <c r="F51" s="1115" t="s">
        <v>1642</v>
      </c>
      <c r="G51" s="1116" t="str">
        <f>_xlfn.IFERROR(IF(TITLE_PERIOD_START="","01.01."&amp;CURRENT_YEAR,"01.01."&amp;YEAR(TITLE_PERIOD_START)),"01.01."&amp;CURRENT_YEAR)</f>
        <v>01.01.2027</v>
      </c>
      <c r="H51" s="1116" t="str">
        <f>_xlfn.IFERROR(IF(TITLE_PERIOD_END="","31.12."&amp;CURRENT_YEAR,"31.12."&amp;YEAR(TITLE_PERIOD_END)),"31.12."&amp;CURRENT_YEAR)</f>
        <v>31.12.2030</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1671</v>
      </c>
      <c r="AZ51" s="1120" t="s">
        <v>1421</v>
      </c>
      <c r="BE51" s="1120">
        <v>2049</v>
      </c>
      <c r="BH51" s="1068" t="s">
        <v>1648</v>
      </c>
      <c r="BJ51" s="1217" t="s">
        <v>1672</v>
      </c>
      <c r="BL51" s="1217" t="s">
        <v>1672</v>
      </c>
    </row>
    <row customHeight="1" ht="11.25">
      <c r="A52" s="1074" t="s">
        <v>1673</v>
      </c>
      <c r="E52" s="407" t="s">
        <v>1674</v>
      </c>
      <c r="F52" s="1115" t="s">
        <v>1675</v>
      </c>
      <c r="G52" s="1116" t="str">
        <f>_xlfn.IFERROR(IF(TITLE_PERIOD_START="","01.01."&amp;CURRENT_YEAR,"01.01."&amp;YEAR(TITLE_PERIOD_START)),"01.01."&amp;CURRENT_YEAR)</f>
        <v>01.01.2027</v>
      </c>
      <c r="H52" s="1116" t="str">
        <f>_xlfn.IFERROR(IF(TITLE_PERIOD_END="","31.12."&amp;CURRENT_YEAR,"31.12."&amp;YEAR(TITLE_PERIOD_END)),"31.12."&amp;CURRENT_YEAR)</f>
        <v>31.12.2030</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1676</v>
      </c>
      <c r="AZ52" s="1120" t="s">
        <v>452</v>
      </c>
      <c r="BE52" s="1120">
        <v>2050</v>
      </c>
      <c r="BH52" s="1068" t="s">
        <v>1652</v>
      </c>
      <c r="BJ52" s="1217" t="s">
        <v>1051</v>
      </c>
      <c r="BL52" s="1217" t="s">
        <v>1051</v>
      </c>
    </row>
    <row customHeight="1" ht="11.25">
      <c r="A53" s="1074" t="s">
        <v>1677</v>
      </c>
      <c r="E53" s="407" t="s">
        <v>1678</v>
      </c>
      <c r="F53" s="1115" t="s">
        <v>1678</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1679</v>
      </c>
      <c r="K53" s="1746"/>
      <c r="AX53" s="1120" t="s">
        <v>1680</v>
      </c>
      <c r="BE53" s="1120">
        <v>2051</v>
      </c>
      <c r="BH53" s="1068" t="s">
        <v>1656</v>
      </c>
      <c r="BJ53" s="1217" t="s">
        <v>1628</v>
      </c>
      <c r="BL53" s="1217" t="s">
        <v>1628</v>
      </c>
    </row>
    <row customHeight="1" ht="11.25">
      <c r="A54" s="1074" t="s">
        <v>1681</v>
      </c>
      <c r="AX54" s="1120" t="s">
        <v>1682</v>
      </c>
      <c r="AZ54" s="1067" t="s">
        <v>1683</v>
      </c>
      <c r="BE54" s="1120">
        <v>2052</v>
      </c>
      <c r="BH54" s="1068" t="s">
        <v>1661</v>
      </c>
      <c r="BJ54" s="1217" t="s">
        <v>1632</v>
      </c>
      <c r="BL54" s="1217" t="s">
        <v>1632</v>
      </c>
    </row>
    <row customHeight="1" ht="11.25">
      <c r="A55" s="1074" t="s">
        <v>1684</v>
      </c>
      <c r="AX55" s="1120" t="s">
        <v>1685</v>
      </c>
      <c r="AZ55" s="1120" t="s">
        <v>1222</v>
      </c>
      <c r="BE55" s="1120">
        <v>2053</v>
      </c>
      <c r="BH55" s="1070" t="s">
        <v>28</v>
      </c>
      <c r="BJ55" s="1217" t="s">
        <v>1052</v>
      </c>
      <c r="BL55" s="1217" t="s">
        <v>1052</v>
      </c>
    </row>
    <row customHeight="1" ht="11.25">
      <c r="A56" s="1074" t="s">
        <v>1686</v>
      </c>
      <c r="D56" s="1118" t="s">
        <v>1687</v>
      </c>
      <c r="E56" s="1095" t="s">
        <v>112</v>
      </c>
      <c r="F56" s="1074" t="s">
        <v>1688</v>
      </c>
      <c r="AX56" s="1120" t="s">
        <v>1689</v>
      </c>
      <c r="AZ56" s="1120" t="s">
        <v>1247</v>
      </c>
      <c r="BE56" s="1120">
        <v>2054</v>
      </c>
      <c r="BH56" s="1070" t="s">
        <v>28</v>
      </c>
      <c r="BJ56" s="1217" t="s">
        <v>1639</v>
      </c>
      <c r="BL56" s="1217" t="s">
        <v>1639</v>
      </c>
    </row>
    <row customHeight="1" ht="11.25">
      <c r="A57" s="1074" t="s">
        <v>1690</v>
      </c>
      <c r="D57" s="1118" t="s">
        <v>1691</v>
      </c>
      <c r="E57" s="1095" t="s">
        <v>112</v>
      </c>
      <c r="F57" s="1074" t="s">
        <v>1688</v>
      </c>
      <c r="AX57" s="1120" t="s">
        <v>1692</v>
      </c>
      <c r="AZ57" s="1120" t="s">
        <v>1282</v>
      </c>
      <c r="BE57" s="1120">
        <v>2055</v>
      </c>
      <c r="BJ57" s="1217" t="s">
        <v>1648</v>
      </c>
      <c r="BL57" s="1217" t="s">
        <v>1648</v>
      </c>
    </row>
    <row customHeight="1" ht="11.25">
      <c r="A58" s="1074" t="s">
        <v>1693</v>
      </c>
      <c r="D58" s="1118" t="s">
        <v>1694</v>
      </c>
      <c r="E58" s="1095" t="s">
        <v>112</v>
      </c>
      <c r="F58" s="1074" t="s">
        <v>1688</v>
      </c>
      <c r="AX58" s="1120" t="s">
        <v>1695</v>
      </c>
      <c r="BE58" s="1120">
        <v>2056</v>
      </c>
      <c r="BJ58" s="1217" t="s">
        <v>1652</v>
      </c>
      <c r="BL58" s="1217" t="s">
        <v>1652</v>
      </c>
    </row>
    <row customHeight="1" ht="11.25">
      <c r="A59" s="1074" t="s">
        <v>1696</v>
      </c>
      <c r="D59" s="1118" t="s">
        <v>132</v>
      </c>
      <c r="E59" s="1095" t="s">
        <v>1585</v>
      </c>
      <c r="F59" s="1074" t="s">
        <v>1697</v>
      </c>
      <c r="AX59" s="1120" t="s">
        <v>1698</v>
      </c>
      <c r="AZ59" s="1067" t="s">
        <v>1699</v>
      </c>
      <c r="BE59" s="1120">
        <v>2057</v>
      </c>
      <c r="BJ59" s="1217" t="s">
        <v>1656</v>
      </c>
      <c r="BL59" s="1217" t="s">
        <v>1656</v>
      </c>
    </row>
    <row customHeight="1" ht="11.25">
      <c r="A60" s="1074" t="s">
        <v>1700</v>
      </c>
      <c r="D60" s="1118" t="s">
        <v>1701</v>
      </c>
      <c r="E60" s="1095" t="s">
        <v>1585</v>
      </c>
      <c r="F60" s="1074" t="s">
        <v>1697</v>
      </c>
      <c r="AX60" s="1120" t="s">
        <v>1702</v>
      </c>
      <c r="AZ60" s="1120" t="s">
        <v>1223</v>
      </c>
      <c r="BE60" s="1120">
        <v>2058</v>
      </c>
      <c r="BJ60" s="1217" t="s">
        <v>1661</v>
      </c>
      <c r="BL60" s="1217" t="s">
        <v>1661</v>
      </c>
    </row>
    <row customHeight="1" ht="11.25">
      <c r="A61" s="1074" t="s">
        <v>1703</v>
      </c>
      <c r="D61" s="1118" t="s">
        <v>1704</v>
      </c>
      <c r="E61" s="1095" t="s">
        <v>1585</v>
      </c>
      <c r="F61" s="1074" t="s">
        <v>1697</v>
      </c>
      <c r="AX61" s="1120" t="s">
        <v>1705</v>
      </c>
      <c r="AZ61" s="1120" t="s">
        <v>1248</v>
      </c>
      <c r="BE61" s="1120">
        <v>2059</v>
      </c>
      <c r="BL61" s="1217" t="s">
        <v>1044</v>
      </c>
    </row>
    <row customHeight="1" ht="11.25">
      <c r="A62" s="1074" t="s">
        <v>1706</v>
      </c>
      <c r="D62" s="1118" t="s">
        <v>131</v>
      </c>
      <c r="E62" s="1095">
        <v>30</v>
      </c>
      <c r="F62" s="1074" t="s">
        <v>1697</v>
      </c>
      <c r="AZ62" s="1120" t="s">
        <v>1283</v>
      </c>
      <c r="BE62" s="1120">
        <v>2060</v>
      </c>
      <c r="BL62" s="1217" t="s">
        <v>1046</v>
      </c>
    </row>
    <row customHeight="1" ht="11.25">
      <c r="A63" s="1074" t="s">
        <v>1707</v>
      </c>
      <c r="D63" s="1118" t="s">
        <v>1708</v>
      </c>
      <c r="E63" s="1095">
        <v>30</v>
      </c>
      <c r="F63" s="1074" t="s">
        <v>1697</v>
      </c>
      <c r="AZ63" s="1120" t="s">
        <v>1315</v>
      </c>
      <c r="BE63" s="1120">
        <v>2061</v>
      </c>
    </row>
    <row customHeight="1" ht="11.25">
      <c r="A64" s="1074" t="s">
        <v>1709</v>
      </c>
      <c r="D64" s="1118" t="s">
        <v>1710</v>
      </c>
      <c r="E64" s="1095">
        <v>30</v>
      </c>
      <c r="F64" s="1074" t="s">
        <v>1697</v>
      </c>
      <c r="AZ64" s="1120" t="s">
        <v>1338</v>
      </c>
      <c r="BE64" s="1120">
        <v>2062</v>
      </c>
    </row>
    <row customHeight="1" ht="11.25">
      <c r="A65" s="1074" t="s">
        <v>1711</v>
      </c>
      <c r="D65" s="1074"/>
      <c r="BE65" s="1120">
        <v>2063</v>
      </c>
    </row>
    <row customHeight="1" ht="11.25">
      <c r="A66" s="1074" t="s">
        <v>1712</v>
      </c>
      <c r="AZ66" s="1067" t="s">
        <v>1713</v>
      </c>
      <c r="BE66" s="1120">
        <v>2064</v>
      </c>
    </row>
    <row customHeight="1" ht="11.25">
      <c r="A67" s="1074" t="s">
        <v>1714</v>
      </c>
      <c r="AZ67" s="1120" t="s">
        <v>1224</v>
      </c>
      <c r="BE67" s="1120">
        <v>2065</v>
      </c>
    </row>
    <row customHeight="1" ht="11.25">
      <c r="A68" s="1074" t="s">
        <v>1715</v>
      </c>
      <c r="AZ68" s="1120" t="s">
        <v>1249</v>
      </c>
      <c r="BE68" s="1120">
        <v>2066</v>
      </c>
      <c r="BH68" s="1067" t="s">
        <v>1716</v>
      </c>
      <c r="BJ68" s="1067" t="s">
        <v>1717</v>
      </c>
      <c r="BL68" s="1067" t="s">
        <v>1718</v>
      </c>
      <c r="BN68" s="1067" t="s">
        <v>1719</v>
      </c>
    </row>
    <row customHeight="1" ht="11.25">
      <c r="A69" s="1074" t="s">
        <v>1720</v>
      </c>
      <c r="AZ69" s="1120" t="s">
        <v>1284</v>
      </c>
      <c r="BE69" s="1120">
        <v>2067</v>
      </c>
      <c r="BH69" s="1068" t="s">
        <v>1721</v>
      </c>
      <c r="BI69" s="1117" t="s">
        <v>110</v>
      </c>
      <c r="BJ69" s="1068" t="s">
        <v>1722</v>
      </c>
      <c r="BK69" s="1117" t="s">
        <v>110</v>
      </c>
      <c r="BL69" s="1068" t="s">
        <v>1723</v>
      </c>
      <c r="BM69" s="1070" t="s">
        <v>110</v>
      </c>
      <c r="BN69" s="1068" t="s">
        <v>1724</v>
      </c>
    </row>
    <row customHeight="1" ht="11.25">
      <c r="A70" s="1074" t="s">
        <v>1725</v>
      </c>
      <c r="AZ70" s="1120" t="s">
        <v>1316</v>
      </c>
      <c r="BE70" s="1120">
        <v>2068</v>
      </c>
      <c r="BH70" s="1068" t="s">
        <v>1726</v>
      </c>
      <c r="BJ70" s="1068" t="s">
        <v>1727</v>
      </c>
      <c r="BL70" s="1068" t="s">
        <v>1728</v>
      </c>
      <c r="BN70" s="1068" t="s">
        <v>1729</v>
      </c>
    </row>
    <row customHeight="1" ht="11.25">
      <c r="A71" s="1074" t="s">
        <v>1730</v>
      </c>
      <c r="AZ71" s="1120" t="s">
        <v>1318</v>
      </c>
      <c r="BE71" s="1120">
        <v>2069</v>
      </c>
      <c r="BH71" s="1068" t="s">
        <v>1731</v>
      </c>
      <c r="BI71" s="1117" t="s">
        <v>91</v>
      </c>
      <c r="BJ71" s="1068" t="s">
        <v>1732</v>
      </c>
      <c r="BK71" s="1117" t="s">
        <v>91</v>
      </c>
      <c r="BL71" s="1068" t="s">
        <v>1733</v>
      </c>
      <c r="BM71" s="1070" t="s">
        <v>91</v>
      </c>
      <c r="BN71" s="1068" t="s">
        <v>1734</v>
      </c>
    </row>
    <row customHeight="1" ht="11.25">
      <c r="A72" s="1074" t="s">
        <v>1735</v>
      </c>
      <c r="AZ72" s="1120" t="s">
        <v>19</v>
      </c>
      <c r="BE72" s="1120">
        <v>2070</v>
      </c>
      <c r="BH72" s="1068" t="s">
        <v>1736</v>
      </c>
      <c r="BJ72" s="1068" t="s">
        <v>1736</v>
      </c>
      <c r="BL72" s="1068" t="s">
        <v>1736</v>
      </c>
      <c r="BN72" s="1068" t="s">
        <v>1737</v>
      </c>
    </row>
    <row customHeight="1" ht="11.25">
      <c r="A73" s="1074" t="s">
        <v>1738</v>
      </c>
      <c r="BH73" s="1068" t="s">
        <v>1739</v>
      </c>
      <c r="BI73" s="1117" t="s">
        <v>112</v>
      </c>
      <c r="BJ73" s="1068" t="s">
        <v>1740</v>
      </c>
      <c r="BK73" s="1117" t="s">
        <v>112</v>
      </c>
      <c r="BL73" s="1068" t="s">
        <v>1741</v>
      </c>
      <c r="BM73" s="1070" t="s">
        <v>112</v>
      </c>
      <c r="BN73" s="1068" t="s">
        <v>1742</v>
      </c>
    </row>
    <row customHeight="1" ht="11.25">
      <c r="A74" s="1074" t="s">
        <v>1743</v>
      </c>
      <c r="BH74" s="1068" t="s">
        <v>1744</v>
      </c>
      <c r="BJ74" s="1068" t="s">
        <v>1745</v>
      </c>
      <c r="BL74" s="1068" t="s">
        <v>1746</v>
      </c>
      <c r="BN74" s="1068" t="s">
        <v>1747</v>
      </c>
    </row>
    <row customHeight="1" ht="11.25">
      <c r="A75" s="1074" t="s">
        <v>1748</v>
      </c>
      <c r="AZ75" s="1067" t="s">
        <v>1749</v>
      </c>
      <c r="BH75" s="1068" t="s">
        <v>1750</v>
      </c>
      <c r="BJ75" s="1068" t="s">
        <v>1750</v>
      </c>
      <c r="BL75" s="1068" t="s">
        <v>1750</v>
      </c>
    </row>
    <row customHeight="1" ht="11.25">
      <c r="A76" s="1074" t="s">
        <v>1751</v>
      </c>
      <c r="AZ76" s="1120" t="s">
        <v>1233</v>
      </c>
      <c r="BH76" s="1068" t="s">
        <v>1752</v>
      </c>
      <c r="BJ76" s="1068" t="s">
        <v>1753</v>
      </c>
      <c r="BL76" s="1068" t="s">
        <v>1754</v>
      </c>
    </row>
    <row customHeight="1" ht="11.25">
      <c r="A77" s="1074" t="s">
        <v>1755</v>
      </c>
      <c r="AZ77" s="1120" t="s">
        <v>1259</v>
      </c>
    </row>
    <row customHeight="1" ht="11.25">
      <c r="A78" s="1074" t="s">
        <v>1756</v>
      </c>
      <c r="AZ78" s="1120" t="s">
        <v>1291</v>
      </c>
    </row>
    <row customHeight="1" ht="11.25">
      <c r="A79" s="1074" t="s">
        <v>1757</v>
      </c>
      <c r="AZ79" s="1120" t="s">
        <v>1322</v>
      </c>
      <c r="BH79" s="1067" t="s">
        <v>1758</v>
      </c>
      <c r="BJ79" s="1067" t="s">
        <v>1759</v>
      </c>
      <c r="BL79" s="1067" t="s">
        <v>1760</v>
      </c>
    </row>
    <row customHeight="1" ht="11.25">
      <c r="A80" s="1074" t="s">
        <v>1761</v>
      </c>
      <c r="AZ80" s="1120" t="s">
        <v>1343</v>
      </c>
      <c r="BH80" s="1068" t="s">
        <v>1762</v>
      </c>
      <c r="BJ80" s="1068" t="s">
        <v>1763</v>
      </c>
      <c r="BL80" s="1068" t="s">
        <v>1764</v>
      </c>
    </row>
    <row customHeight="1" ht="11.25">
      <c r="A81" s="1074" t="s">
        <v>1765</v>
      </c>
      <c r="AZ81" s="1120" t="s">
        <v>1360</v>
      </c>
      <c r="BH81" s="1068" t="s">
        <v>1766</v>
      </c>
      <c r="BJ81" s="1068" t="s">
        <v>1767</v>
      </c>
      <c r="BL81" s="1068" t="s">
        <v>1768</v>
      </c>
    </row>
    <row customHeight="1" ht="11.25">
      <c r="A82" s="1074" t="s">
        <v>1769</v>
      </c>
      <c r="AZ82" s="1120" t="s">
        <v>1375</v>
      </c>
      <c r="BH82" s="1068" t="s">
        <v>1770</v>
      </c>
      <c r="BJ82" s="1068" t="s">
        <v>1771</v>
      </c>
      <c r="BL82" s="1068" t="s">
        <v>1772</v>
      </c>
    </row>
    <row customHeight="1" ht="11.25">
      <c r="A83" s="1074" t="s">
        <v>1773</v>
      </c>
      <c r="BH83" s="1068" t="s">
        <v>1774</v>
      </c>
      <c r="BJ83" s="1068" t="s">
        <v>1775</v>
      </c>
      <c r="BL83" s="1068" t="s">
        <v>1776</v>
      </c>
    </row>
    <row customHeight="1" ht="11.25">
      <c r="A84" s="1074" t="s">
        <v>1777</v>
      </c>
      <c r="AZ84" s="1067" t="s">
        <v>1778</v>
      </c>
    </row>
    <row customHeight="1" ht="11.25">
      <c r="A85" s="1870" t="s">
        <v>1779</v>
      </c>
      <c r="AZ85" s="1120" t="s">
        <v>1780</v>
      </c>
    </row>
    <row customHeight="1" ht="11.25">
      <c r="A86" s="1074" t="s">
        <v>1781</v>
      </c>
      <c r="AZ86" s="1120" t="s">
        <v>1782</v>
      </c>
      <c r="BH86" s="1067" t="s">
        <v>1783</v>
      </c>
      <c r="BJ86" s="1067" t="s">
        <v>1784</v>
      </c>
      <c r="BL86" s="1067" t="s">
        <v>1785</v>
      </c>
    </row>
    <row customHeight="1" ht="11.25">
      <c r="A87" s="1074" t="s">
        <v>1786</v>
      </c>
      <c r="AZ87" s="1120" t="s">
        <v>1787</v>
      </c>
      <c r="BH87" s="1068" t="s">
        <v>1788</v>
      </c>
      <c r="BJ87" s="1068" t="s">
        <v>1789</v>
      </c>
      <c r="BL87" s="1068" t="s">
        <v>1790</v>
      </c>
    </row>
    <row customHeight="1" ht="11.25">
      <c r="A88" s="1074" t="s">
        <v>1791</v>
      </c>
      <c r="AZ88" s="1606"/>
      <c r="BH88" s="1068" t="s">
        <v>1792</v>
      </c>
      <c r="BJ88" s="1068" t="s">
        <v>1793</v>
      </c>
      <c r="BL88" s="1068" t="s">
        <v>1794</v>
      </c>
    </row>
    <row customHeight="1" ht="11.25">
      <c r="A89" s="1074" t="s">
        <v>1795</v>
      </c>
      <c r="AZ89" s="1067" t="s">
        <v>1796</v>
      </c>
    </row>
    <row customHeight="1" ht="11.25">
      <c r="A90" s="1074" t="s">
        <v>1797</v>
      </c>
      <c r="AZ90" s="1120" t="s">
        <v>1022</v>
      </c>
    </row>
    <row customHeight="1" ht="11.25">
      <c r="A91" s="1074" t="s">
        <v>1798</v>
      </c>
      <c r="AZ91" s="1120" t="s">
        <v>1058</v>
      </c>
      <c r="BH91" s="1067" t="s">
        <v>1799</v>
      </c>
      <c r="BJ91" s="1067" t="s">
        <v>1800</v>
      </c>
      <c r="BL91" s="1067" t="s">
        <v>1801</v>
      </c>
    </row>
    <row customHeight="1" ht="11.25">
      <c r="AZ92" s="1120" t="s">
        <v>1802</v>
      </c>
      <c r="BH92" s="1068" t="s">
        <v>1803</v>
      </c>
      <c r="BJ92" s="1068" t="s">
        <v>1804</v>
      </c>
      <c r="BL92" s="1068" t="s">
        <v>1805</v>
      </c>
    </row>
    <row customHeight="1" ht="11.25">
      <c r="AZ93" s="1120" t="s">
        <v>1806</v>
      </c>
      <c r="BH93" s="1068" t="s">
        <v>1807</v>
      </c>
      <c r="BJ93" s="1068" t="s">
        <v>1808</v>
      </c>
      <c r="BL93" s="1068" t="s">
        <v>1809</v>
      </c>
    </row>
    <row customHeight="1" ht="11.25">
      <c r="AZ94" s="1120" t="s">
        <v>1810</v>
      </c>
    </row>
    <row r="96" customHeight="1" ht="11.25">
      <c r="AZ96" s="1067" t="s">
        <v>1811</v>
      </c>
      <c r="BH96" s="1067" t="s">
        <v>1812</v>
      </c>
      <c r="BJ96" s="1067" t="s">
        <v>1813</v>
      </c>
      <c r="BL96" s="1067" t="s">
        <v>1814</v>
      </c>
      <c r="BN96" s="1067" t="s">
        <v>1815</v>
      </c>
    </row>
    <row customHeight="1" ht="11.25">
      <c r="AZ97" s="1901" t="s">
        <v>1816</v>
      </c>
      <c r="BA97" s="1902" t="s">
        <v>1817</v>
      </c>
      <c r="BH97" s="1068" t="s">
        <v>1818</v>
      </c>
      <c r="BJ97" s="1068" t="s">
        <v>1819</v>
      </c>
      <c r="BL97" s="1068" t="s">
        <v>1820</v>
      </c>
      <c r="BN97" s="1068" t="s">
        <v>1821</v>
      </c>
    </row>
    <row customHeight="1" ht="11.25">
      <c r="AZ98" s="1901" t="s">
        <v>1822</v>
      </c>
      <c r="BA98" s="1902" t="s">
        <v>1823</v>
      </c>
      <c r="BH98" s="1068" t="s">
        <v>1824</v>
      </c>
      <c r="BJ98" s="1068" t="s">
        <v>1825</v>
      </c>
      <c r="BL98" s="1068" t="s">
        <v>1826</v>
      </c>
      <c r="BN98" s="1068" t="s">
        <v>1827</v>
      </c>
    </row>
    <row customHeight="1" ht="22.5">
      <c r="AZ99" s="1901" t="s">
        <v>1828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1829</v>
      </c>
      <c r="BJ99" s="1068" t="s">
        <v>1830</v>
      </c>
      <c r="BL99" s="1068" t="s">
        <v>1831</v>
      </c>
      <c r="BN99" s="1068" t="s">
        <v>1832</v>
      </c>
    </row>
    <row customHeight="1" ht="22.5">
      <c r="AZ100" s="1901" t="s">
        <v>1833</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1421</v>
      </c>
      <c r="BL100" s="1068" t="s">
        <v>1421</v>
      </c>
      <c r="BN100" s="1068" t="s">
        <v>1834</v>
      </c>
    </row>
    <row customHeight="1" ht="22.5">
      <c r="AZ101" s="1901" t="s">
        <v>1835</v>
      </c>
      <c r="BA101" s="1902" t="s">
        <v>1836</v>
      </c>
      <c r="BN101" s="1068" t="s">
        <v>1837</v>
      </c>
    </row>
    <row customHeight="1" ht="22.5">
      <c r="AZ102" s="1901" t="s">
        <v>1838</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1839</v>
      </c>
    </row>
    <row customHeight="1" ht="11.25">
      <c r="AZ103" s="1901" t="s">
        <v>1840</v>
      </c>
      <c r="BA103" s="1902" t="s">
        <v>1841</v>
      </c>
      <c r="BN103" s="1068" t="s">
        <v>1842</v>
      </c>
    </row>
    <row customHeight="1" ht="11.25">
      <c r="BN104" s="1068" t="s">
        <v>1843</v>
      </c>
    </row>
    <row customHeight="1" ht="11.25">
      <c r="AZ105" s="1692" t="s">
        <v>1844</v>
      </c>
    </row>
    <row customHeight="1" ht="11.25">
      <c r="AZ106" s="1120" t="s">
        <v>1845</v>
      </c>
    </row>
    <row customHeight="1" ht="11.25">
      <c r="AZ107" s="1120" t="s">
        <v>1846</v>
      </c>
      <c r="BH107" s="1067" t="s">
        <v>1847</v>
      </c>
      <c r="BJ107" s="1067" t="s">
        <v>1848</v>
      </c>
      <c r="BL107" s="1067" t="s">
        <v>1849</v>
      </c>
      <c r="BN107" s="1067" t="s">
        <v>1850</v>
      </c>
    </row>
    <row customHeight="1" ht="11.25">
      <c r="AZ108" s="1120" t="s">
        <v>575</v>
      </c>
      <c r="BH108" s="1068" t="s">
        <v>1851</v>
      </c>
      <c r="BJ108" s="1068" t="s">
        <v>1852</v>
      </c>
      <c r="BL108" s="1068" t="s">
        <v>1507</v>
      </c>
      <c r="BN108" s="1068" t="s">
        <v>1853</v>
      </c>
    </row>
    <row customHeight="1" ht="11.25">
      <c r="BH109" s="1068" t="s">
        <v>1854</v>
      </c>
    </row>
    <row customHeight="1" ht="11.25">
      <c r="AZ110" s="1692" t="s">
        <v>1855</v>
      </c>
      <c r="BH110" s="1068" t="s">
        <v>1854</v>
      </c>
    </row>
    <row customHeight="1" ht="11.25">
      <c r="AZ111" s="1901" t="s">
        <v>1816</v>
      </c>
      <c r="BA111" s="1902" t="s">
        <v>1817</v>
      </c>
    </row>
    <row customHeight="1" ht="11.25">
      <c r="AZ112" s="1901" t="s">
        <v>1822</v>
      </c>
      <c r="BA112" s="1902" t="s">
        <v>1823</v>
      </c>
    </row>
    <row customHeight="1" ht="22.5">
      <c r="AZ113" s="1901" t="s">
        <v>1828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1833</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1856</v>
      </c>
    </row>
    <row customHeight="1" ht="22.5">
      <c r="AZ115" s="1901" t="s">
        <v>1838</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452</v>
      </c>
    </row>
    <row customHeight="1" ht="11.25">
      <c r="AZ116" s="1901" t="s">
        <v>1840</v>
      </c>
      <c r="BA116" s="1902" t="s">
        <v>1841</v>
      </c>
      <c r="BH116" s="1068" t="s">
        <v>1245</v>
      </c>
    </row>
    <row customHeight="1" ht="11.25">
      <c r="BH117" s="1068" t="s">
        <v>1280</v>
      </c>
    </row>
    <row customHeight="1" ht="11.25">
      <c r="BH118" s="1068"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A4C7A-188C-EB1D-324B-0.BB03F74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304</v>
      </c>
      <c r="J1" s="455" t="s">
        <v>14</v>
      </c>
    </row>
    <row customHeight="1" ht="22.5" hidden="1">
      <c r="A2" s="502"/>
      <c r="B2" s="502"/>
      <c r="C2" s="1730" t="s">
        <v>450</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305</v>
      </c>
      <c r="E9" s="2205"/>
      <c r="F9" s="2205"/>
      <c r="G9" s="2208" t="s">
        <v>306</v>
      </c>
      <c r="J9" s="455">
        <v>11</v>
      </c>
    </row>
    <row customHeight="1" ht="11.549999999999999">
      <c r="A10" s="502"/>
      <c r="B10" s="502"/>
      <c r="C10" s="457"/>
      <c r="D10" s="1474" t="s">
        <v>89</v>
      </c>
      <c r="E10" s="1476" t="s">
        <v>307</v>
      </c>
      <c r="F10" s="1476" t="s">
        <v>308</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"ОКО"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1857</v>
      </c>
      <c r="F13" s="1521" t="s">
        <v>311</v>
      </c>
      <c r="G13" s="474"/>
      <c r="H13" s="1533"/>
      <c r="J13" s="455">
        <v>19</v>
      </c>
    </row>
    <row customHeight="1" ht="19.95">
      <c r="A14" s="502"/>
      <c r="B14" s="502"/>
      <c r="C14" s="457"/>
      <c r="D14" s="1523" t="s">
        <v>712</v>
      </c>
      <c r="E14" s="1524" t="s">
        <v>1858</v>
      </c>
      <c r="F14" s="1526"/>
      <c r="G14" s="1525" t="s">
        <v>1859</v>
      </c>
      <c r="H14" s="1533"/>
      <c r="J14" s="455">
        <v>19</v>
      </c>
    </row>
    <row customHeight="1" ht="19.95">
      <c r="A15" s="502"/>
      <c r="B15" s="502"/>
      <c r="C15" s="457"/>
      <c r="D15" s="1523" t="s">
        <v>312</v>
      </c>
      <c r="E15" s="1524" t="s">
        <v>1860</v>
      </c>
      <c r="F15" s="1526"/>
      <c r="G15" s="1525" t="s">
        <v>1861</v>
      </c>
      <c r="H15" s="1533"/>
      <c r="J15" s="455">
        <v>19</v>
      </c>
    </row>
    <row customHeight="1" ht="24">
      <c r="A16" s="502"/>
      <c r="B16" s="502"/>
      <c r="C16" s="457"/>
      <c r="D16" s="1523" t="s">
        <v>315</v>
      </c>
      <c r="E16" s="1522" t="s">
        <v>1862</v>
      </c>
      <c r="F16" s="1531"/>
      <c r="G16" s="474" t="s">
        <v>1863</v>
      </c>
      <c r="H16" s="1533"/>
      <c r="J16" s="455">
        <v>23</v>
      </c>
    </row>
    <row customHeight="1" ht="48.29999999999999">
      <c r="A17" s="502"/>
      <c r="B17" s="502"/>
      <c r="C17" s="457"/>
      <c r="D17" s="1520">
        <v>3</v>
      </c>
      <c r="E17" s="1527" t="s">
        <v>1864</v>
      </c>
      <c r="F17" s="1526"/>
      <c r="G17" s="474" t="s">
        <v>1865</v>
      </c>
      <c r="H17" s="1533"/>
      <c r="J17" s="455">
        <v>46</v>
      </c>
    </row>
    <row customHeight="1" ht="48.29999999999999">
      <c r="A18" s="1475">
        <v>1</v>
      </c>
      <c r="B18" s="502"/>
      <c r="C18" s="1477"/>
      <c r="D18" s="1520" t="s">
        <v>92</v>
      </c>
      <c r="E18" s="1527" t="s">
        <v>1866</v>
      </c>
      <c r="F18" s="1526"/>
      <c r="G18" s="474" t="s">
        <v>1865</v>
      </c>
      <c r="H18" s="1533"/>
      <c r="I18" s="852"/>
      <c r="J18" s="455">
        <v>46</v>
      </c>
    </row>
    <row customHeight="1" ht="23.25">
      <c r="A19" s="502"/>
      <c r="B19" s="502"/>
      <c r="C19" s="457"/>
      <c r="D19" s="1520" t="s">
        <v>112</v>
      </c>
      <c r="E19" s="1527" t="s">
        <v>1867</v>
      </c>
      <c r="F19" s="1521" t="s">
        <v>311</v>
      </c>
      <c r="G19" s="2471" t="s">
        <v>1868</v>
      </c>
      <c r="H19" s="475"/>
      <c r="J19" s="455">
        <v>22</v>
      </c>
    </row>
    <row s="1530" customFormat="1" customHeight="1" ht="5.25" hidden="1">
      <c r="A20" s="502"/>
      <c r="B20" s="502"/>
      <c r="C20" s="1529"/>
      <c r="D20" s="1528" t="s">
        <v>1119</v>
      </c>
      <c r="E20" s="1014"/>
      <c r="F20" s="1013"/>
      <c r="G20" s="2472"/>
      <c r="J20" s="1530">
        <v>0</v>
      </c>
    </row>
    <row customHeight="1" ht="15.75">
      <c r="A21" s="502"/>
      <c r="B21" s="502"/>
      <c r="C21" s="457"/>
      <c r="D21" s="467"/>
      <c r="E21" s="415" t="s">
        <v>344</v>
      </c>
      <c r="F21" s="469"/>
      <c r="G21" s="2473"/>
      <c r="H21" s="1533"/>
      <c r="J21" s="455">
        <v>15</v>
      </c>
    </row>
    <row s="501" customFormat="1" customHeight="1" ht="26.25">
      <c r="A22" s="502"/>
      <c r="B22" s="502"/>
      <c r="C22" s="502"/>
      <c r="D22" s="1520" t="s">
        <v>93</v>
      </c>
      <c r="E22" s="474" t="s">
        <v>1869</v>
      </c>
      <c r="F22" s="1526"/>
      <c r="G22" s="474" t="s">
        <v>1870</v>
      </c>
      <c r="H22" s="1532"/>
      <c r="J22" s="501">
        <v>25</v>
      </c>
    </row>
    <row s="501" customFormat="1" customHeight="1" ht="19.95">
      <c r="A23" s="502"/>
      <c r="B23" s="502"/>
      <c r="C23" s="502"/>
      <c r="D23" s="1520" t="s">
        <v>94</v>
      </c>
      <c r="E23" s="1527" t="s">
        <v>1871</v>
      </c>
      <c r="F23" s="1531"/>
      <c r="G23" s="474" t="s">
        <v>1872</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E95C4-68C7-D9C4-A5B7-0.2F981E75}"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1873</v>
      </c>
      <c r="G1" s="1631" t="s">
        <v>49</v>
      </c>
      <c r="H1" s="1631" t="s">
        <v>51</v>
      </c>
      <c r="IU1" s="1155" t="s">
        <v>14</v>
      </c>
    </row>
    <row s="1850" customFormat="1" customHeight="1" ht="22.5" hidden="1">
      <c r="A2" s="831"/>
      <c r="B2" s="1160">
        <v>1</v>
      </c>
      <c r="C2" s="1160"/>
      <c r="D2" s="1928" t="s">
        <v>450</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305</v>
      </c>
      <c r="F7" s="2102"/>
      <c r="G7" s="2102"/>
      <c r="H7" s="2102"/>
      <c r="I7" s="2102"/>
      <c r="J7" s="2474" t="s">
        <v>306</v>
      </c>
      <c r="K7" s="500"/>
      <c r="L7" s="500"/>
      <c r="M7" s="500"/>
      <c r="N7" s="500"/>
      <c r="O7" s="226"/>
      <c r="P7" s="500"/>
      <c r="Q7" s="225"/>
      <c r="R7" s="225"/>
      <c r="S7" s="225"/>
      <c r="T7" s="225"/>
      <c r="IU7" s="507">
        <v>14</v>
      </c>
    </row>
    <row s="1819" customFormat="1" customHeight="1" ht="21">
      <c r="A8" s="1155"/>
      <c r="B8" s="1160"/>
      <c r="C8" s="1155"/>
      <c r="D8" s="1495"/>
      <c r="E8" s="1548" t="s">
        <v>89</v>
      </c>
      <c r="F8" s="1540" t="s">
        <v>1873</v>
      </c>
      <c r="G8" s="1540" t="s">
        <v>49</v>
      </c>
      <c r="H8" s="1540" t="s">
        <v>51</v>
      </c>
      <c r="I8" s="1540" t="s">
        <v>1874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7BFC5-C16C-C7D4-E3EC-0.7BD7686C}"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450</v>
      </c>
      <c r="E2" s="1889"/>
      <c r="F2" s="1892" t="str">
        <f>IF(ROIV_INFO_NAME="","",ROIV_INFO_NAME)</f>
        <v>АО "ОКО"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305</v>
      </c>
      <c r="F7" s="2102"/>
      <c r="G7" s="2102"/>
      <c r="H7" s="2102"/>
      <c r="I7" s="2102"/>
      <c r="J7" s="2102"/>
      <c r="K7" s="2102"/>
      <c r="L7" s="2474" t="s">
        <v>306</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"ОКО"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1B789-AC22-A953-0387-0.C38AD2E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450</v>
      </c>
      <c r="E2" s="1904"/>
      <c r="F2" s="1906" t="str">
        <f>IF(ROIV_INFO_NAME="","",ROIV_INFO_NAME)</f>
        <v>АО "ОКО"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305</v>
      </c>
      <c r="F7" s="2102"/>
      <c r="G7" s="2102"/>
      <c r="H7" s="2102"/>
      <c r="I7" s="2102"/>
      <c r="J7" s="2102"/>
      <c r="K7" s="2102"/>
      <c r="L7" s="2474" t="s">
        <v>306</v>
      </c>
      <c r="M7" s="1624"/>
      <c r="N7" s="1624"/>
      <c r="O7" s="1624"/>
      <c r="P7" s="1624"/>
      <c r="Q7" s="1624"/>
      <c r="R7" s="1624"/>
      <c r="S7" s="225"/>
      <c r="T7" s="225"/>
      <c r="U7" s="225"/>
      <c r="V7" s="225"/>
      <c r="IW7" s="1609">
        <v>14</v>
      </c>
    </row>
    <row s="1819" customFormat="1" customHeight="1" ht="67.2">
      <c r="A8" s="1631"/>
      <c r="B8" s="1366"/>
      <c r="C8" s="1631"/>
      <c r="D8" s="1515"/>
      <c r="E8" s="2478" t="s">
        <v>89</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"ОКО"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2D9B6-48AE-94ED-427C-0.B502CD44}"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450</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1883</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450</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305</v>
      </c>
      <c r="F10" s="2127"/>
      <c r="G10" s="2127"/>
      <c r="H10" s="2127"/>
      <c r="I10" s="2127"/>
      <c r="J10" s="2127"/>
      <c r="K10" s="2127"/>
      <c r="L10" s="2127"/>
      <c r="M10" s="2101"/>
      <c r="N10" s="2478" t="s">
        <v>306</v>
      </c>
      <c r="O10" s="500"/>
      <c r="P10" s="500"/>
      <c r="Q10" s="507">
        <v>14</v>
      </c>
    </row>
    <row s="1819" customFormat="1" customHeight="1" ht="44.25">
      <c r="A11" s="1631"/>
      <c r="B11" s="1366"/>
      <c r="C11" s="1631"/>
      <c r="D11" s="1515"/>
      <c r="E11" s="2492" t="s">
        <v>89</v>
      </c>
      <c r="F11" s="2492" t="s">
        <v>309</v>
      </c>
      <c r="G11" s="2492" t="s">
        <v>1884</v>
      </c>
      <c r="H11" s="2492"/>
      <c r="I11" s="2492" t="s">
        <v>1885</v>
      </c>
      <c r="J11" s="2492"/>
      <c r="K11" s="2492"/>
      <c r="L11" s="2492" t="s">
        <v>1886</v>
      </c>
      <c r="M11" s="2480" t="s">
        <v>1887</v>
      </c>
      <c r="N11" s="2491"/>
      <c r="O11" s="1624"/>
      <c r="P11" s="1624"/>
      <c r="Q11" s="1609">
        <v>42</v>
      </c>
    </row>
    <row s="1819" customFormat="1" customHeight="1" ht="29.25">
      <c r="A12" s="1155"/>
      <c r="B12" s="1160"/>
      <c r="C12" s="1155"/>
      <c r="D12" s="1495"/>
      <c r="E12" s="2478"/>
      <c r="F12" s="2492"/>
      <c r="G12" s="1909" t="s">
        <v>1888</v>
      </c>
      <c r="H12" s="1909" t="s">
        <v>313</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1889</v>
      </c>
      <c r="O13" s="1535"/>
      <c r="P13" s="511"/>
      <c r="Q13" s="423">
        <v>22</v>
      </c>
    </row>
    <row s="1850" customFormat="1" customHeight="1" ht="23.25">
      <c r="A14" s="2099"/>
      <c r="B14" s="1160"/>
      <c r="C14" s="1160"/>
      <c r="D14" s="801"/>
      <c r="E14" s="2127"/>
      <c r="F14" s="2486"/>
      <c r="G14" s="2487"/>
      <c r="H14" s="2495"/>
      <c r="I14" s="421"/>
      <c r="J14" s="1500"/>
      <c r="K14" s="1500" t="s">
        <v>1883</v>
      </c>
      <c r="L14" s="1543"/>
      <c r="M14" s="1543"/>
      <c r="N14" s="2489"/>
      <c r="O14" s="1535"/>
      <c r="P14" s="511"/>
      <c r="Q14" s="423">
        <v>22</v>
      </c>
    </row>
    <row s="1850" customFormat="1" customHeight="1" ht="23.25">
      <c r="A15" s="2099"/>
      <c r="B15" s="1160"/>
      <c r="C15" s="412"/>
      <c r="D15" s="801"/>
      <c r="E15" s="421"/>
      <c r="F15" s="1500" t="s">
        <v>1875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6DD41-723D-DC91-7649-0.9FC6F14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305</v>
      </c>
      <c r="E8" s="2209"/>
      <c r="F8" s="2209"/>
      <c r="G8" s="2209"/>
      <c r="H8" s="2209"/>
      <c r="I8" s="2209" t="s">
        <v>306</v>
      </c>
      <c r="M8" s="121">
        <v>14</v>
      </c>
    </row>
    <row customHeight="1" ht="29.25">
      <c r="D9" s="2209" t="s">
        <v>89</v>
      </c>
      <c r="E9" s="2209" t="s">
        <v>1891</v>
      </c>
      <c r="F9" s="2209"/>
      <c r="G9" s="2209"/>
      <c r="H9" s="2209"/>
      <c r="I9" s="2209"/>
      <c r="M9" s="121">
        <v>28</v>
      </c>
    </row>
    <row customHeight="1" ht="24">
      <c r="D10" s="2209"/>
      <c r="E10" s="127" t="s">
        <v>1892</v>
      </c>
      <c r="F10" s="127" t="s">
        <v>1893</v>
      </c>
      <c r="G10" s="127" t="s">
        <v>1894</v>
      </c>
      <c r="H10" s="127" t="s">
        <v>395</v>
      </c>
      <c r="I10" s="2209"/>
      <c r="M10" s="121">
        <v>23</v>
      </c>
    </row>
    <row customHeight="1" ht="12" hidden="1">
      <c r="D11" s="87" t="s">
        <v>110</v>
      </c>
      <c r="E11" s="87" t="s">
        <v>92</v>
      </c>
      <c r="F11" s="87" t="s">
        <v>112</v>
      </c>
      <c r="G11" s="87" t="s">
        <v>93</v>
      </c>
      <c r="H11" s="87" t="s">
        <v>94</v>
      </c>
      <c r="I11" s="87" t="s">
        <v>113</v>
      </c>
      <c r="M11" s="121">
        <v>0</v>
      </c>
    </row>
    <row s="1823" customFormat="1" customHeight="1" ht="26.25">
      <c r="A12" s="145" t="s">
        <v>91</v>
      </c>
      <c r="B12" s="125" t="s">
        <v>28</v>
      </c>
      <c r="C12" s="126"/>
      <c r="D12" s="128" t="s">
        <v>110</v>
      </c>
      <c r="E12" s="381"/>
      <c r="F12" s="381"/>
      <c r="G12" s="1734" t="s">
        <v>28</v>
      </c>
      <c r="H12" s="382"/>
      <c r="I12" s="2169" t="s">
        <v>1895</v>
      </c>
      <c r="K12" s="272"/>
      <c r="L12" s="273"/>
      <c r="M12" s="117">
        <v>25</v>
      </c>
    </row>
    <row customHeight="1" ht="15.75">
      <c r="A13" s="121"/>
      <c r="B13" s="121"/>
      <c r="C13" s="121"/>
      <c r="D13" s="109"/>
      <c r="E13" s="130" t="s">
        <v>472</v>
      </c>
      <c r="F13" s="129"/>
      <c r="G13" s="129"/>
      <c r="H13" s="214"/>
      <c r="I13" s="2171"/>
      <c r="M13" s="121">
        <v>15</v>
      </c>
    </row>
    <row customHeight="1" ht="3">
      <c r="A14" s="121"/>
      <c r="B14" s="121"/>
      <c r="C14" s="121"/>
      <c r="M14" s="121">
        <v>3</v>
      </c>
    </row>
    <row customHeight="1" ht="29.25">
      <c r="E15" s="2496" t="s">
        <v>1896</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64FD5-1FC4-B6B8-97DD-0.E9FAB296}"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1897</v>
      </c>
      <c r="E7" s="2498"/>
      <c r="F7" s="267"/>
      <c r="J7" s="69">
        <v>22</v>
      </c>
    </row>
    <row customHeight="1" ht="3">
      <c r="C8" s="92"/>
      <c r="D8" s="70"/>
      <c r="E8" s="70"/>
      <c r="J8" s="69">
        <v>3</v>
      </c>
    </row>
    <row customHeight="1" ht="16.8">
      <c r="C9" s="92"/>
      <c r="D9" s="105" t="s">
        <v>89</v>
      </c>
      <c r="E9" s="260" t="s">
        <v>1898</v>
      </c>
      <c r="J9" s="69">
        <v>16</v>
      </c>
    </row>
    <row customHeight="1" ht="1.05">
      <c r="C10" s="92"/>
      <c r="D10" s="87"/>
      <c r="E10" s="87"/>
      <c r="J10" s="69">
        <v>1</v>
      </c>
    </row>
    <row customHeight="1" ht="11.25" hidden="1">
      <c r="C11" s="92"/>
      <c r="D11" s="150">
        <v>0</v>
      </c>
      <c r="E11" s="261"/>
      <c r="J11" s="69">
        <v>0</v>
      </c>
    </row>
    <row customHeight="1" ht="109.16666666666667">
      <c r="C12" s="136"/>
      <c r="D12" s="113">
        <v>1</v>
      </c>
      <c r="E12" s="377" t="s">
        <v>1899</v>
      </c>
      <c r="J12" s="69">
        <v>15</v>
      </c>
    </row>
    <row customHeight="1" ht="12.75">
      <c r="C13" s="92"/>
      <c r="D13" s="262"/>
      <c r="E13" s="263" t="s">
        <v>1900</v>
      </c>
      <c r="J13" s="69">
        <v>12</v>
      </c>
    </row>
    <row customHeight="1" ht="3">
      <c r="J14" s="69">
        <v>3</v>
      </c>
    </row>
    <row customHeight="1" ht="23.25">
      <c r="C15" s="137"/>
      <c r="D15" s="2499" t="s">
        <v>1901</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F0617-237D-049C-646E-0.6196596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1902</v>
      </c>
      <c r="E7" s="2100"/>
      <c r="F7" s="267"/>
      <c r="M7" s="69">
        <v>22</v>
      </c>
    </row>
    <row customHeight="1" ht="3">
      <c r="C8" s="92"/>
      <c r="D8" s="70"/>
      <c r="E8" s="70"/>
      <c r="M8" s="69">
        <v>3</v>
      </c>
    </row>
    <row customHeight="1" ht="16.8">
      <c r="C9" s="92"/>
      <c r="D9" s="105" t="s">
        <v>89</v>
      </c>
      <c r="E9" s="108" t="s">
        <v>292</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1900</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7211DA-0D4D-EA55-0DDB-0.2190C6A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1903</v>
      </c>
      <c r="C2" s="2500"/>
      <c r="D2" s="2500"/>
      <c r="E2" s="268"/>
      <c r="F2" s="89">
        <v>22</v>
      </c>
    </row>
    <row customHeight="1" ht="3">
      <c r="F3" s="89">
        <v>3</v>
      </c>
    </row>
    <row customHeight="1" ht="23.25">
      <c r="B4" s="2614" t="s">
        <v>1904</v>
      </c>
      <c r="C4" s="383" t="s">
        <v>1905</v>
      </c>
      <c r="D4" s="383" t="s">
        <v>1906</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06CD5-FA76-ABB8-4F42-0.C677C45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1907</v>
      </c>
    </row>
    <row r="4" s="264" customFormat="1" customHeight="1" ht="15">
      <c r="C4" s="1816"/>
      <c r="D4" s="113"/>
      <c r="E4" s="377"/>
    </row>
    <row r="6" s="1815" customFormat="1" customHeight="1" ht="17.25">
      <c r="A6" s="1815" t="s">
        <v>1908</v>
      </c>
    </row>
    <row r="8" s="264" customFormat="1" customHeight="1" ht="17.25">
      <c r="C8" s="1817"/>
      <c r="D8" s="113"/>
      <c r="E8" s="114"/>
    </row>
    <row r="11" s="1815" customFormat="1" customHeight="1" ht="17.25">
      <c r="A11" s="1815" t="s">
        <v>1909</v>
      </c>
    </row>
    <row r="13" s="1819" customFormat="1" customHeight="1" ht="15">
      <c r="A13" s="2217">
        <v>1</v>
      </c>
      <c r="B13" s="1160"/>
      <c r="C13" s="801" t="s">
        <v>450</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1910</v>
      </c>
    </row>
    <row r="19" s="1850" customFormat="1" customHeight="1" ht="15">
      <c r="A19" s="1882"/>
      <c r="B19" s="1366">
        <v>1</v>
      </c>
      <c r="C19" s="1366"/>
      <c r="D19" s="800" t="s">
        <v>450</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450</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450</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450</v>
      </c>
      <c r="L34" s="1729" t="s">
        <v>110</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1914</v>
      </c>
    </row>
    <row customHeight="1" ht="11.25"/>
    <row s="455" customFormat="1" customHeight="1" ht="22.5">
      <c r="A39" s="1791"/>
      <c r="B39" s="457"/>
      <c r="C39" s="859"/>
      <c r="D39" s="440"/>
      <c r="E39" s="860"/>
      <c r="F39" s="1812"/>
      <c r="G39" s="1822"/>
      <c r="H39" s="475"/>
    </row>
    <row customHeight="1" ht="11.25"/>
    <row s="1815" customFormat="1" customHeight="1" ht="11.25">
      <c r="A41" s="1815" t="s">
        <v>1915</v>
      </c>
    </row>
    <row customHeight="1" ht="11.25"/>
    <row s="455" customFormat="1" customHeight="1" ht="22.5">
      <c r="A43" s="457"/>
      <c r="B43" s="457"/>
      <c r="C43" s="457"/>
      <c r="D43" s="440"/>
      <c r="E43" s="860"/>
      <c r="F43" s="861"/>
      <c r="G43" s="1822"/>
      <c r="H43" s="475"/>
    </row>
    <row customHeight="1" ht="11.25"/>
    <row s="1815" customFormat="1" customHeight="1" ht="11.25">
      <c r="A45" s="1815" t="s">
        <v>1916</v>
      </c>
    </row>
    <row customHeight="1" ht="11.25"/>
    <row s="455" customFormat="1" customHeight="1" ht="24">
      <c r="A47" s="2202" t="s">
        <v>318</v>
      </c>
      <c r="B47" s="502"/>
      <c r="C47" s="2213"/>
      <c r="D47" s="445" t="str">
        <f>A47</f>
        <v>5.1</v>
      </c>
      <c r="E47" s="442" t="s">
        <v>319</v>
      </c>
      <c r="F47" s="1976" t="s">
        <v>311</v>
      </c>
      <c r="G47" s="444" t="s">
        <v>320</v>
      </c>
      <c r="H47" s="475"/>
      <c r="I47" s="852"/>
    </row>
    <row s="455" customFormat="1" customHeight="1" ht="22.5">
      <c r="A48" s="2202"/>
      <c r="B48" s="502"/>
      <c r="C48" s="2213"/>
      <c r="D48" s="440" t="str">
        <f>D47&amp;".1"</f>
        <v>5.1.1</v>
      </c>
      <c r="E48" s="439" t="s">
        <v>321</v>
      </c>
      <c r="F48" s="1977" t="s">
        <v>28</v>
      </c>
      <c r="G48" s="474"/>
      <c r="H48" s="475"/>
      <c r="I48" s="852"/>
    </row>
    <row s="455" customFormat="1" customHeight="1" ht="22.5">
      <c r="A49" s="2202"/>
      <c r="B49" s="502"/>
      <c r="C49" s="2213"/>
      <c r="D49" s="440" t="str">
        <f>D47&amp;".2"</f>
        <v>5.1.2</v>
      </c>
      <c r="E49" s="439" t="s">
        <v>322</v>
      </c>
      <c r="F49" s="1732" t="s">
        <v>28</v>
      </c>
      <c r="G49" s="444" t="s">
        <v>323</v>
      </c>
      <c r="H49" s="475"/>
      <c r="I49" s="852"/>
    </row>
    <row s="455" customFormat="1" customHeight="1" ht="22.5">
      <c r="A50" s="2202"/>
      <c r="B50" s="502"/>
      <c r="C50" s="2213"/>
      <c r="D50" s="440" t="str">
        <f>D47&amp;".3"</f>
        <v>5.1.3</v>
      </c>
      <c r="E50" s="439" t="s">
        <v>324</v>
      </c>
      <c r="F50" s="1977" t="s">
        <v>28</v>
      </c>
      <c r="G50" s="474"/>
      <c r="H50" s="475"/>
      <c r="I50" s="852"/>
    </row>
    <row s="455" customFormat="1" customHeight="1" ht="22.5">
      <c r="A51" s="2202"/>
      <c r="B51" s="502"/>
      <c r="C51" s="2213"/>
      <c r="D51" s="440" t="str">
        <f>D47&amp;".4"</f>
        <v>5.1.4</v>
      </c>
      <c r="E51" s="439" t="s">
        <v>325</v>
      </c>
      <c r="F51" s="1977" t="s">
        <v>28</v>
      </c>
      <c r="G51" s="444" t="s">
        <v>326</v>
      </c>
      <c r="H51" s="475"/>
      <c r="I51" s="852"/>
    </row>
    <row r="54" s="1815" customFormat="1" customHeight="1" ht="17.25">
      <c r="A54" s="1815" t="s">
        <v>1917</v>
      </c>
    </row>
    <row r="56" s="1612" customFormat="1" customHeight="1" ht="18.75">
      <c r="A56" s="89"/>
      <c r="B56" s="1823"/>
      <c r="C56" s="1823"/>
      <c r="D56" s="1824"/>
      <c r="E56" s="1809"/>
      <c r="F56" s="868">
        <v>13</v>
      </c>
      <c r="G56" s="867"/>
      <c r="H56" s="793"/>
      <c r="I56" s="791"/>
      <c r="J56" s="520" t="s">
        <v>67</v>
      </c>
      <c r="K56" s="1825" t="s">
        <v>28</v>
      </c>
      <c r="L56" s="89"/>
      <c r="M56" s="1636"/>
      <c r="N56" s="1636"/>
      <c r="O56" s="1636"/>
      <c r="P56" s="516" t="s">
        <v>397</v>
      </c>
      <c r="Q56" s="516" t="s">
        <v>398</v>
      </c>
      <c r="R56" s="517" t="s">
        <v>399</v>
      </c>
      <c r="S56" s="1636" t="s">
        <v>400</v>
      </c>
      <c r="T56" s="1636"/>
      <c r="U56" s="1636"/>
      <c r="V56" s="1636"/>
    </row>
    <row r="58" s="1815" customFormat="1" customHeight="1" ht="11.25">
      <c r="A58" s="1815" t="s">
        <v>1918</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386</v>
      </c>
      <c r="AQ60" s="1624" t="s">
        <v>386</v>
      </c>
      <c r="AR60" s="1636"/>
      <c r="AS60" s="1636"/>
    </row>
    <row r="62" s="1815" customFormat="1" customHeight="1" ht="11.25">
      <c r="A62" s="1815" t="s">
        <v>1919</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1920</v>
      </c>
    </row>
    <row r="68" s="1635" customFormat="1" customHeight="1" ht="14.25">
      <c r="A68" s="343"/>
      <c r="B68" s="1160"/>
      <c r="C68" s="376"/>
      <c r="D68" s="1810"/>
      <c r="E68" s="886"/>
      <c r="F68" s="1825"/>
      <c r="G68" s="89"/>
      <c r="I68" s="1624"/>
      <c r="J68" s="1624"/>
    </row>
    <row r="70" s="1815" customFormat="1" customHeight="1" ht="11.25">
      <c r="A70" s="1815" t="s">
        <v>1921</v>
      </c>
    </row>
    <row r="72" s="1635" customFormat="1" customHeight="1" ht="27">
      <c r="A72" s="1166"/>
      <c r="B72" s="1166"/>
      <c r="C72" s="1166"/>
      <c r="D72" s="1160"/>
      <c r="E72" s="1827"/>
      <c r="F72" s="2581"/>
      <c r="G72" s="2582"/>
      <c r="H72" s="2583" t="s">
        <v>67</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67</v>
      </c>
      <c r="Z72" s="1808"/>
      <c r="AA72" s="1792">
        <v>1</v>
      </c>
      <c r="AB72" s="1242"/>
      <c r="AD72" s="1636" t="s">
        <v>1922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1923</v>
      </c>
    </row>
    <row r="75" s="1815" customFormat="1" customHeight="1" ht="11.25">
      <c r="A75" s="1815" t="s">
        <v>1924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1922</v>
      </c>
    </row>
    <row r="79" s="1815" customFormat="1" customHeight="1" ht="11.25">
      <c r="A79" s="1815" t="s">
        <v>1925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381</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1930</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381</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1932</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1934</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613</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568</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569</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614</v>
      </c>
      <c r="F118" s="2376"/>
      <c r="G118" s="2376"/>
      <c r="H118" s="2376"/>
      <c r="I118" s="2376"/>
      <c r="J118" s="2376"/>
      <c r="K118" s="2376"/>
      <c r="L118" s="2376"/>
      <c r="M118" s="2376"/>
      <c r="N118" s="2376"/>
      <c r="O118" s="2376"/>
      <c r="P118" s="2376"/>
      <c r="Q118" s="558">
        <f>SUMIF(T119:T120,"i",Q119:Q120)</f>
        <v>0</v>
      </c>
      <c r="R118" s="1017"/>
      <c r="S118" s="1798" t="s">
        <v>615</v>
      </c>
      <c r="T118" s="717" t="s">
        <v>616</v>
      </c>
      <c r="U118" s="2374">
        <v>1</v>
      </c>
      <c r="V118" s="2374" t="s">
        <v>579</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1935</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617</v>
      </c>
      <c r="F121" s="2376"/>
      <c r="G121" s="2376"/>
      <c r="H121" s="2376"/>
      <c r="I121" s="2376"/>
      <c r="J121" s="2376"/>
      <c r="K121" s="2376"/>
      <c r="L121" s="2376"/>
      <c r="M121" s="2376"/>
      <c r="N121" s="2376"/>
      <c r="O121" s="2376"/>
      <c r="P121" s="2376"/>
      <c r="Q121" s="558">
        <f>SUMIF(T122:T123,"i",Q122:Q123)</f>
        <v>0</v>
      </c>
      <c r="R121" s="1017"/>
      <c r="S121" s="1798" t="s">
        <v>618</v>
      </c>
      <c r="T121" s="717" t="s">
        <v>616</v>
      </c>
      <c r="U121" s="2374">
        <v>1</v>
      </c>
      <c r="V121" s="2374" t="s">
        <v>579</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1935</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613</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568</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569</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614</v>
      </c>
      <c r="F130" s="2376"/>
      <c r="G130" s="2376"/>
      <c r="H130" s="2376"/>
      <c r="I130" s="2376"/>
      <c r="J130" s="2376"/>
      <c r="K130" s="2376"/>
      <c r="L130" s="2376"/>
      <c r="M130" s="2376"/>
      <c r="N130" s="2376"/>
      <c r="O130" s="2376"/>
      <c r="P130" s="2376"/>
      <c r="Q130" s="558">
        <f>SUMIF(T131:T132,"i",Q131:Q132)</f>
        <v>0</v>
      </c>
      <c r="R130" s="1017"/>
      <c r="S130" s="1798" t="s">
        <v>615</v>
      </c>
      <c r="T130" s="717" t="s">
        <v>616</v>
      </c>
      <c r="U130" s="2374">
        <v>1</v>
      </c>
      <c r="V130" s="2374" t="s">
        <v>579</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1935</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616</v>
      </c>
      <c r="U133" s="2374">
        <v>1</v>
      </c>
      <c r="V133" s="2374" t="s">
        <v>579</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110</v>
      </c>
      <c r="G139" s="2575" t="s">
        <v>28</v>
      </c>
      <c r="H139" s="289"/>
      <c r="I139" s="637" t="s">
        <v>110</v>
      </c>
      <c r="J139" s="1807" t="s">
        <v>1938</v>
      </c>
      <c r="K139" s="638" t="s">
        <v>550</v>
      </c>
      <c r="L139" s="2224" t="s">
        <v>550</v>
      </c>
      <c r="M139" s="2577"/>
      <c r="N139" s="638" t="s">
        <v>550</v>
      </c>
      <c r="O139" s="638" t="s">
        <v>550</v>
      </c>
      <c r="P139" s="638" t="s">
        <v>550</v>
      </c>
      <c r="Q139" s="639">
        <f>SUM(Q140:Q142)</f>
        <v>0</v>
      </c>
      <c r="R139" s="639">
        <f>IF(R136=0,0,(Q136/R136)*100)</f>
        <v>0</v>
      </c>
      <c r="S139" s="2179"/>
      <c r="T139" s="717" t="s">
        <v>616</v>
      </c>
      <c r="U139" s="89"/>
      <c r="V139" s="89"/>
      <c r="AC139" s="89"/>
    </row>
    <row s="1850" customFormat="1" customHeight="1" ht="11.25">
      <c r="A140" s="1806"/>
      <c r="B140" s="1160"/>
      <c r="C140" s="412"/>
      <c r="D140" s="89"/>
      <c r="E140" s="2573"/>
      <c r="F140" s="2108"/>
      <c r="G140" s="2575"/>
      <c r="H140" s="2127"/>
      <c r="I140" s="2515" t="s">
        <v>1025</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1025</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67</v>
      </c>
      <c r="L154" s="2108"/>
      <c r="M154" s="2108" t="s">
        <v>110</v>
      </c>
      <c r="N154" s="2504" t="str">
        <f>IF(Z154="","",INDEX(TERRITORY_MR_LIST,MATCH(Z154,TERRITORY_LIST_ID,0)))</f>
        <v/>
      </c>
      <c r="O154" s="2185" t="s">
        <v>67</v>
      </c>
      <c r="P154" s="2108"/>
      <c r="Q154" s="2108" t="s">
        <v>110</v>
      </c>
      <c r="R154" s="2502" t="s">
        <v>28</v>
      </c>
      <c r="S154" s="2107" t="s">
        <v>67</v>
      </c>
      <c r="T154" s="1811"/>
      <c r="U154" s="1811" t="s">
        <v>110</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175</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176</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177</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67</v>
      </c>
      <c r="L160" s="2108"/>
      <c r="M160" s="2108" t="s">
        <v>110</v>
      </c>
      <c r="N160" s="2504" t="str">
        <f>IF(Z160="","",INDEX(TERRITORY_MR_LIST,MATCH(Z160,TERRITORY_LIST_ID,0)))</f>
        <v/>
      </c>
      <c r="O160" s="2185" t="s">
        <v>67</v>
      </c>
      <c r="P160" s="2108"/>
      <c r="Q160" s="2108" t="s">
        <v>110</v>
      </c>
      <c r="R160" s="2502" t="s">
        <v>28</v>
      </c>
      <c r="S160" s="2107" t="s">
        <v>67</v>
      </c>
      <c r="T160" s="1811"/>
      <c r="U160" s="1811" t="s">
        <v>110</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175</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176</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177</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67</v>
      </c>
      <c r="P165" s="2108"/>
      <c r="Q165" s="2108" t="s">
        <v>110</v>
      </c>
      <c r="R165" s="2502" t="s">
        <v>28</v>
      </c>
      <c r="S165" s="2107" t="s">
        <v>67</v>
      </c>
      <c r="T165" s="1811"/>
      <c r="U165" s="1811" t="s">
        <v>110</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175</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176</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28</v>
      </c>
      <c r="S169" s="2107" t="s">
        <v>67</v>
      </c>
      <c r="T169" s="1811"/>
      <c r="U169" s="1811" t="s">
        <v>110</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175</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67</v>
      </c>
      <c r="L176" s="2108"/>
      <c r="M176" s="2108" t="s">
        <v>110</v>
      </c>
      <c r="N176" s="2504" t="str">
        <f>IF(Z176="","",INDEX(TERRITORY_MR_LIST,MATCH(Z176,TERRITORY_LIST_ID,0)))</f>
        <v/>
      </c>
      <c r="O176" s="2185" t="s">
        <v>67</v>
      </c>
      <c r="P176" s="2108"/>
      <c r="Q176" s="2108" t="s">
        <v>110</v>
      </c>
      <c r="R176" s="2502" t="s">
        <v>28</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176</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177</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67</v>
      </c>
      <c r="L182" s="2108"/>
      <c r="M182" s="2108" t="s">
        <v>110</v>
      </c>
      <c r="N182" s="2504" t="str">
        <f>IF(Z182="","",INDEX(TERRITORY_MR_LIST,MATCH(Z182,TERRITORY_LIST_ID,0)))</f>
        <v/>
      </c>
      <c r="O182" s="2185" t="s">
        <v>67</v>
      </c>
      <c r="P182" s="2108"/>
      <c r="Q182" s="2108" t="s">
        <v>110</v>
      </c>
      <c r="R182" s="2502" t="s">
        <v>28</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176</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177</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67</v>
      </c>
      <c r="P187" s="2108"/>
      <c r="Q187" s="2108" t="s">
        <v>110</v>
      </c>
      <c r="R187" s="2502" t="s">
        <v>28</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176</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28</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67</v>
      </c>
      <c r="M202" s="2185" t="s">
        <v>67</v>
      </c>
      <c r="N202" s="1564"/>
      <c r="O202" s="2108" t="s">
        <v>110</v>
      </c>
      <c r="P202" s="2517"/>
      <c r="Q202" s="1580"/>
      <c r="R202" s="2185" t="s">
        <v>67</v>
      </c>
      <c r="S202" s="2185" t="s">
        <v>67</v>
      </c>
      <c r="T202" s="1855"/>
      <c r="U202" s="2108" t="s">
        <v>110</v>
      </c>
      <c r="V202" s="2524" t="str">
        <f>IF(AK202="","",INDEX(TERRITORY_MR_LIST,MATCH(AK202,TERRITORY_LIST_ID,0)))</f>
        <v/>
      </c>
      <c r="W202" s="1581"/>
      <c r="X202" s="2185" t="s">
        <v>67</v>
      </c>
      <c r="Y202" s="2185" t="s">
        <v>19</v>
      </c>
      <c r="Z202" s="1564"/>
      <c r="AA202" s="2108" t="s">
        <v>110</v>
      </c>
      <c r="AB202" s="2526"/>
      <c r="AC202" s="1582"/>
      <c r="AD202" s="2185" t="s">
        <v>67</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9847DD-4AFC-0239-3C36-0.1EAB8D2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811</v>
      </c>
      <c r="E1" s="980" t="s">
        <v>857</v>
      </c>
      <c r="F1" s="980" t="s">
        <v>910</v>
      </c>
      <c r="G1" s="980" t="s">
        <v>897</v>
      </c>
      <c r="H1" s="980" t="s">
        <v>1622</v>
      </c>
    </row>
    <row customHeight="1" ht="9">
      <c r="A2" s="983" t="s">
        <v>1949</v>
      </c>
      <c r="B2" s="983"/>
      <c r="C2" s="984" t="str">
        <f>INDEX(TEMPLATE_NUMBER_FORM_LIST,MATCH(TEMPLATE_SPHERE,TEMPLATE_SPHERE_LIST,0))</f>
        <v>16</v>
      </c>
      <c r="D2" s="983" t="s">
        <v>1472</v>
      </c>
      <c r="E2" s="983" t="s">
        <v>150</v>
      </c>
      <c r="F2" s="985" t="s">
        <v>150</v>
      </c>
      <c r="G2" s="983" t="s">
        <v>150</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1951</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1953</v>
      </c>
    </row>
    <row customHeight="1" ht="117">
      <c r="A5" s="846" t="s">
        <v>1954</v>
      </c>
      <c r="B5" s="846" t="s">
        <v>91</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1956</v>
      </c>
    </row>
    <row customHeight="1" ht="90">
      <c r="A6" s="846" t="s">
        <v>1957</v>
      </c>
      <c r="B6" s="846" t="s">
        <v>92</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1958</v>
      </c>
      <c r="B7" s="846" t="s">
        <v>112</v>
      </c>
      <c r="C7" s="984" t="str">
        <f>IF(TEMPLATE_SPHERE="HEAT",D7,E7)</f>
        <v>Форма 11. Информация о расходах на капитальный и текущий ремонт основных средств</v>
      </c>
      <c r="D7" s="846" t="s">
        <v>1959</v>
      </c>
      <c r="E7" s="846" t="s">
        <v>1960</v>
      </c>
      <c r="F7" s="986"/>
      <c r="G7" s="986"/>
      <c r="H7" s="986"/>
    </row>
    <row customHeight="1" ht="108">
      <c r="A8" s="846" t="s">
        <v>1961</v>
      </c>
      <c r="B8" s="846" t="s">
        <v>93</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1162</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1574</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2008</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2010</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1510</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FD53334-C95A-7183-7A65-0.8D2FAD9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811</v>
      </c>
      <c r="D2" s="841" t="s">
        <v>857</v>
      </c>
      <c r="E2" s="841" t="s">
        <v>910</v>
      </c>
      <c r="F2" s="841" t="s">
        <v>897</v>
      </c>
      <c r="G2" s="841" t="s">
        <v>1622</v>
      </c>
      <c r="H2" s="843"/>
      <c r="I2" s="843"/>
      <c r="J2" s="843"/>
      <c r="K2" s="843"/>
      <c r="L2" s="843"/>
      <c r="M2" s="843"/>
      <c r="N2" s="843"/>
      <c r="O2" s="841" t="s">
        <v>811</v>
      </c>
      <c r="P2" s="841" t="s">
        <v>857</v>
      </c>
      <c r="Q2" s="841" t="s">
        <v>897</v>
      </c>
      <c r="R2" s="841" t="s">
        <v>910</v>
      </c>
      <c r="S2" s="841" t="s">
        <v>1622</v>
      </c>
      <c r="T2" s="841" t="s">
        <v>811</v>
      </c>
      <c r="U2" s="841" t="s">
        <v>857</v>
      </c>
      <c r="V2" s="841" t="s">
        <v>897</v>
      </c>
      <c r="W2" s="841" t="s">
        <v>910</v>
      </c>
      <c r="X2" s="841" t="s">
        <v>1622</v>
      </c>
      <c r="Y2" s="841"/>
      <c r="Z2" s="841" t="s">
        <v>811</v>
      </c>
      <c r="AA2" s="850" t="s">
        <v>857</v>
      </c>
      <c r="AB2" s="841" t="s">
        <v>897</v>
      </c>
      <c r="AC2" s="841" t="s">
        <v>910</v>
      </c>
      <c r="AD2" s="841" t="s">
        <v>1622</v>
      </c>
    </row>
    <row customHeight="1" ht="162">
      <c r="A3" s="845" t="s">
        <v>26</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1561</v>
      </c>
      <c r="D11" s="2599" t="s">
        <v>1557</v>
      </c>
      <c r="E11" s="2599" t="s">
        <v>1655</v>
      </c>
      <c r="F11" s="2599" t="s">
        <v>2024</v>
      </c>
      <c r="G11" s="2599"/>
      <c r="H11" s="898" t="s">
        <v>2025</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1658</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712</v>
      </c>
      <c r="P20" s="957" t="s">
        <v>712</v>
      </c>
      <c r="Q20" s="957" t="s">
        <v>712</v>
      </c>
      <c r="R20" s="957" t="s">
        <v>712</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312</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312</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315</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732</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315</v>
      </c>
      <c r="P25" s="957" t="s">
        <v>312</v>
      </c>
      <c r="Q25" s="957" t="s">
        <v>739</v>
      </c>
      <c r="R25" s="957" t="s">
        <v>312</v>
      </c>
      <c r="S25" s="957"/>
      <c r="T25" s="964" t="s">
        <v>2062</v>
      </c>
      <c r="U25" s="846" t="s">
        <v>2062</v>
      </c>
      <c r="V25" s="846" t="s">
        <v>2062</v>
      </c>
      <c r="W25" s="846" t="s">
        <v>2062</v>
      </c>
      <c r="X25" s="843"/>
      <c r="Y25" s="1000"/>
      <c r="Z25" s="846"/>
      <c r="AA25" s="849"/>
      <c r="AB25" s="846"/>
      <c r="AC25" s="846"/>
      <c r="AD25" s="846"/>
    </row>
    <row customHeight="1" ht="18">
      <c r="A26" s="845"/>
      <c r="B26" s="899">
        <v>9</v>
      </c>
      <c r="C26" s="843" t="s">
        <v>656</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728</v>
      </c>
      <c r="P26" s="957" t="s">
        <v>722</v>
      </c>
      <c r="Q26" s="957" t="s">
        <v>2063</v>
      </c>
      <c r="R26" s="957" t="s">
        <v>722</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2064</v>
      </c>
      <c r="V26" s="964" t="s">
        <v>2064</v>
      </c>
      <c r="W26" s="964" t="s">
        <v>2064</v>
      </c>
      <c r="X26" s="843"/>
      <c r="Y26" s="1000"/>
      <c r="Z26" s="846"/>
      <c r="AA26" s="849"/>
      <c r="AB26" s="846"/>
      <c r="AC26" s="846"/>
      <c r="AD26" s="846"/>
    </row>
    <row customHeight="1" ht="18">
      <c r="A27" s="845"/>
      <c r="B27" s="899">
        <v>10</v>
      </c>
      <c r="C27" s="843" t="s">
        <v>660</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730</v>
      </c>
      <c r="P27" s="957" t="s">
        <v>724</v>
      </c>
      <c r="Q27" s="957" t="s">
        <v>2065</v>
      </c>
      <c r="R27" s="957" t="s">
        <v>724</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732</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739</v>
      </c>
      <c r="P29" s="957" t="s">
        <v>315</v>
      </c>
      <c r="Q29" s="957"/>
      <c r="R29" s="957" t="s">
        <v>315</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741</v>
      </c>
      <c r="P30" s="957" t="s">
        <v>732</v>
      </c>
      <c r="Q30" s="957" t="s">
        <v>741</v>
      </c>
      <c r="R30" s="957" t="s">
        <v>732</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2072</v>
      </c>
      <c r="P31" s="957" t="s">
        <v>735</v>
      </c>
      <c r="Q31" s="957" t="s">
        <v>2072</v>
      </c>
      <c r="R31" s="957" t="s">
        <v>735</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737</v>
      </c>
      <c r="Q32" s="957" t="s">
        <v>2075</v>
      </c>
      <c r="R32" s="957" t="s">
        <v>737</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743</v>
      </c>
      <c r="P33" s="957" t="s">
        <v>739</v>
      </c>
      <c r="Q33" s="957" t="s">
        <v>743</v>
      </c>
      <c r="R33" s="957" t="s">
        <v>739</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745</v>
      </c>
      <c r="P36" s="957" t="s">
        <v>741</v>
      </c>
      <c r="Q36" s="957" t="s">
        <v>745</v>
      </c>
      <c r="R36" s="957" t="s">
        <v>741</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749</v>
      </c>
      <c r="P39" s="957" t="s">
        <v>743</v>
      </c>
      <c r="Q39" s="957" t="s">
        <v>749</v>
      </c>
      <c r="R39" s="957" t="s">
        <v>743</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745</v>
      </c>
      <c r="Q40" s="957" t="s">
        <v>2098</v>
      </c>
      <c r="R40" s="957" t="s">
        <v>745</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2109</v>
      </c>
      <c r="P43" s="957" t="s">
        <v>749</v>
      </c>
      <c r="Q43" s="957" t="s">
        <v>2109</v>
      </c>
      <c r="R43" s="957" t="s">
        <v>749</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91</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2141</v>
      </c>
      <c r="U52" s="843" t="s">
        <v>2142</v>
      </c>
      <c r="V52" s="843" t="s">
        <v>2143</v>
      </c>
      <c r="W52" s="843" t="s">
        <v>2144</v>
      </c>
      <c r="X52" s="843"/>
      <c r="Y52" s="1000"/>
      <c r="Z52" s="846" t="s">
        <v>753</v>
      </c>
      <c r="AA52" s="849" t="s">
        <v>753</v>
      </c>
      <c r="AB52" s="849" t="s">
        <v>753</v>
      </c>
      <c r="AC52" s="849" t="s">
        <v>753</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757</v>
      </c>
      <c r="P53" s="957" t="s">
        <v>329</v>
      </c>
      <c r="Q53" s="957" t="s">
        <v>329</v>
      </c>
      <c r="R53" s="957" t="s">
        <v>329</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92</v>
      </c>
      <c r="Q54" s="957" t="s">
        <v>92</v>
      </c>
      <c r="R54" s="957" t="s">
        <v>92</v>
      </c>
      <c r="S54" s="957"/>
      <c r="T54" s="843" t="s">
        <v>755</v>
      </c>
      <c r="U54" s="843" t="s">
        <v>755</v>
      </c>
      <c r="V54" s="843" t="s">
        <v>755</v>
      </c>
      <c r="W54" s="843" t="s">
        <v>755</v>
      </c>
      <c r="X54" s="843"/>
      <c r="Y54" s="1000"/>
      <c r="Z54" s="846" t="s">
        <v>756</v>
      </c>
      <c r="AA54" s="846" t="s">
        <v>756</v>
      </c>
      <c r="AB54" s="846" t="s">
        <v>756</v>
      </c>
      <c r="AC54" s="846" t="s">
        <v>756</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318</v>
      </c>
      <c r="P55" s="957" t="s">
        <v>757</v>
      </c>
      <c r="Q55" s="957" t="s">
        <v>757</v>
      </c>
      <c r="R55" s="957" t="s">
        <v>757</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1025</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1142</v>
      </c>
      <c r="P56" s="957" t="s">
        <v>760</v>
      </c>
      <c r="Q56" s="957" t="s">
        <v>760</v>
      </c>
      <c r="R56" s="957" t="s">
        <v>760</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2148</v>
      </c>
      <c r="V56" s="843" t="s">
        <v>2148</v>
      </c>
      <c r="W56" s="843" t="s">
        <v>2148</v>
      </c>
      <c r="X56" s="843"/>
      <c r="Y56" s="1000"/>
      <c r="Z56" s="846" t="s">
        <v>762</v>
      </c>
      <c r="AA56" s="846" t="s">
        <v>762</v>
      </c>
      <c r="AB56" s="846" t="s">
        <v>762</v>
      </c>
      <c r="AC56" s="846" t="s">
        <v>762</v>
      </c>
      <c r="AD56" s="846"/>
    </row>
    <row customHeight="1" ht="27">
      <c r="A57" s="845"/>
      <c r="B57" s="899">
        <v>40</v>
      </c>
      <c r="C57" s="843" t="s">
        <v>1027</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763</v>
      </c>
      <c r="Q57" s="957" t="s">
        <v>763</v>
      </c>
      <c r="R57" s="957" t="s">
        <v>763</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2150</v>
      </c>
      <c r="V57" s="843" t="s">
        <v>2150</v>
      </c>
      <c r="W57" s="843" t="s">
        <v>2150</v>
      </c>
      <c r="X57" s="843"/>
      <c r="Y57" s="1000"/>
      <c r="Z57" s="846" t="s">
        <v>765</v>
      </c>
      <c r="AA57" s="846" t="s">
        <v>765</v>
      </c>
      <c r="AB57" s="846" t="s">
        <v>765</v>
      </c>
      <c r="AC57" s="846" t="s">
        <v>765</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885</v>
      </c>
      <c r="P58" s="957" t="s">
        <v>799</v>
      </c>
      <c r="Q58" s="957" t="s">
        <v>799</v>
      </c>
      <c r="R58" s="957" t="s">
        <v>799</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93</v>
      </c>
      <c r="P60" s="957" t="s">
        <v>93</v>
      </c>
      <c r="Q60" s="957" t="s">
        <v>93</v>
      </c>
      <c r="R60" s="957" t="s">
        <v>93</v>
      </c>
      <c r="S60" s="957"/>
      <c r="T60" s="843" t="s">
        <v>633</v>
      </c>
      <c r="U60" s="843" t="s">
        <v>633</v>
      </c>
      <c r="V60" s="843" t="s">
        <v>633</v>
      </c>
      <c r="W60" s="843" t="s">
        <v>633</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94</v>
      </c>
      <c r="P78" s="957"/>
      <c r="Q78" s="957"/>
      <c r="R78" s="957"/>
      <c r="S78" s="957"/>
      <c r="T78" s="843" t="s">
        <v>638</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670</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678</v>
      </c>
      <c r="U89" s="843" t="s">
        <v>678</v>
      </c>
      <c r="V89" s="843" t="s">
        <v>678</v>
      </c>
      <c r="W89" s="843" t="s">
        <v>678</v>
      </c>
      <c r="X89" s="843"/>
      <c r="Y89" s="1000"/>
      <c r="Z89" s="846"/>
      <c r="AA89" s="849"/>
      <c r="AB89" s="846"/>
      <c r="AC89" s="846"/>
      <c r="AD89" s="846"/>
    </row>
    <row customHeight="1" ht="27">
      <c r="A90" s="845"/>
      <c r="B90" s="899">
        <v>73</v>
      </c>
      <c r="C90" s="843" t="s">
        <v>2203</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680</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1466</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1466</v>
      </c>
      <c r="P95" s="957"/>
      <c r="Q95" s="957"/>
      <c r="R95" s="957"/>
      <c r="S95" s="957"/>
      <c r="T95" s="843" t="s">
        <v>2212</v>
      </c>
      <c r="U95" s="843"/>
      <c r="V95" s="843"/>
      <c r="W95" s="843"/>
      <c r="X95" s="843"/>
      <c r="Y95" s="1000"/>
      <c r="Z95" s="846"/>
      <c r="AA95" s="849"/>
      <c r="AB95" s="846"/>
      <c r="AC95" s="846"/>
      <c r="AD95" s="846"/>
    </row>
    <row customHeight="1" ht="99">
      <c r="A96" s="845"/>
      <c r="B96" s="899">
        <v>79</v>
      </c>
      <c r="C96" s="843" t="s">
        <v>1151</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1472</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1484</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1498</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1510</v>
      </c>
      <c r="P99" s="957"/>
      <c r="Q99" s="957"/>
      <c r="R99" s="957"/>
      <c r="S99" s="957"/>
      <c r="T99" s="843" t="s">
        <v>2221</v>
      </c>
      <c r="U99" s="843"/>
      <c r="V99" s="843"/>
      <c r="W99" s="843"/>
      <c r="X99" s="843"/>
      <c r="Y99" s="1000"/>
      <c r="Z99" s="846" t="s">
        <v>635</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2222</v>
      </c>
      <c r="P100" s="957"/>
      <c r="Q100" s="957"/>
      <c r="R100" s="957"/>
      <c r="S100" s="957"/>
      <c r="T100" s="843" t="s">
        <v>2223</v>
      </c>
      <c r="U100" s="843"/>
      <c r="V100" s="843"/>
      <c r="W100" s="843"/>
      <c r="X100" s="843"/>
      <c r="Y100" s="1000"/>
      <c r="Z100" s="846" t="s">
        <v>635</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2224</v>
      </c>
      <c r="P101" s="957"/>
      <c r="Q101" s="957"/>
      <c r="R101" s="957"/>
      <c r="S101" s="957"/>
      <c r="T101" s="843" t="s">
        <v>2225</v>
      </c>
      <c r="U101" s="843"/>
      <c r="V101" s="843"/>
      <c r="W101" s="843"/>
      <c r="X101" s="843"/>
      <c r="Y101" s="1000"/>
      <c r="Z101" s="846" t="s">
        <v>635</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1663</v>
      </c>
      <c r="B148" s="845"/>
      <c r="C148" s="843" t="s">
        <v>2226</v>
      </c>
      <c r="D148" s="843" t="s">
        <v>1566</v>
      </c>
      <c r="E148" s="843" t="s">
        <v>1665</v>
      </c>
      <c r="F148" s="843" t="s">
        <v>2227</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1667</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1670</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09D9F9-A7B7-C759-9051-0.895F326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АО "ОКО"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425</v>
      </c>
      <c r="N9" s="304"/>
      <c r="O9" s="2251" t="str">
        <f>IF(TITLE_DATE_CHANGE_PERIOD="",IF(TITLE_DATE_PR="","",TITLE_DATE_PR),TITLE_DATE_CHANGE_PERIOD)</f>
        <v>46388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426</v>
      </c>
      <c r="N10" s="304"/>
      <c r="O10" s="2251" t="str">
        <f>IF(TITLE_NUMBER_PR_CHANGE="",IF(TITLE_NUMBER_PR="","",TITLE_NUMBER_PR),TITLE_NUMBER_PR_CHANGE)</f>
        <v>исх-24968</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305</v>
      </c>
      <c r="M14" s="2127"/>
      <c r="N14" s="2127"/>
      <c r="O14" s="2127"/>
      <c r="P14" s="2127"/>
      <c r="Q14" s="2127"/>
      <c r="R14" s="2127"/>
      <c r="S14" s="2127"/>
      <c r="T14" s="2127"/>
      <c r="U14" s="2127"/>
      <c r="V14" s="2127"/>
      <c r="W14" s="2127"/>
      <c r="X14" s="2127" t="s">
        <v>306</v>
      </c>
      <c r="AD14" s="1155">
        <v>14</v>
      </c>
    </row>
    <row customHeight="1" ht="14.699999999999998">
      <c r="J15" s="376"/>
      <c r="K15" s="376"/>
      <c r="L15" s="2273" t="s">
        <v>89</v>
      </c>
      <c r="M15" s="2209" t="s">
        <v>430</v>
      </c>
      <c r="N15" s="301"/>
      <c r="O15" s="2274" t="s">
        <v>2231</v>
      </c>
      <c r="P15" s="2275"/>
      <c r="Q15" s="2275"/>
      <c r="R15" s="2275"/>
      <c r="S15" s="2275"/>
      <c r="T15" s="2275"/>
      <c r="U15" s="2276"/>
      <c r="V15" s="2277" t="s">
        <v>432</v>
      </c>
      <c r="W15" s="2280" t="s">
        <v>1148</v>
      </c>
      <c r="X15" s="2127"/>
      <c r="AD15" s="1155">
        <v>14</v>
      </c>
    </row>
    <row customHeight="1" ht="35.699999999999996">
      <c r="J16" s="376"/>
      <c r="K16" s="376"/>
      <c r="L16" s="2273"/>
      <c r="M16" s="2209"/>
      <c r="N16" s="1031"/>
      <c r="O16" s="2260" t="s">
        <v>435</v>
      </c>
      <c r="P16" s="2260" t="s">
        <v>436</v>
      </c>
      <c r="Q16" s="2262" t="s">
        <v>437</v>
      </c>
      <c r="R16" s="2263"/>
      <c r="S16" s="2262" t="s">
        <v>451</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171</v>
      </c>
      <c r="B19" s="1363" t="s">
        <v>172</v>
      </c>
      <c r="C19" s="1363" t="s">
        <v>173</v>
      </c>
      <c r="D19" s="1363" t="s">
        <v>174</v>
      </c>
      <c r="E19" s="1363"/>
      <c r="F19" s="1365"/>
      <c r="G19" s="1365"/>
      <c r="H19" s="1365"/>
      <c r="I19" s="361"/>
      <c r="J19" s="360"/>
      <c r="K19" s="355"/>
      <c r="L19" s="1293">
        <f>INDEX(PT_DIFFERENTIATION_NUM_NTAR,MATCH(A19,PT_DIFFERENTIATION_NTAR_ID,0))</f>
        <v>1</v>
      </c>
      <c r="M19" s="298" t="s">
        <v>124</v>
      </c>
      <c r="N19" s="300"/>
      <c r="O19" s="2606" t="str">
        <f>INDEX(PT_DIFFERENTIATION_NTAR,MATCH(A19,PT_DIFFERENTIATION_NTAR_ID,0))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
</v>
      </c>
      <c r="P19" s="2606"/>
      <c r="Q19" s="2606"/>
      <c r="R19" s="2606"/>
      <c r="S19" s="2606"/>
      <c r="T19" s="2606"/>
      <c r="U19" s="2606"/>
      <c r="V19" s="2606"/>
      <c r="W19" s="2606"/>
      <c r="X19" s="1258" t="s">
        <v>401</v>
      </c>
      <c r="Z19" s="500"/>
      <c r="AA19" s="500" t="str">
        <f>IF(M19="","",M19)</f>
        <v>Наименование тарифа</v>
      </c>
      <c r="AB19" s="500"/>
      <c r="AC19" s="500"/>
      <c r="AD19" s="1155">
        <v>20</v>
      </c>
    </row>
    <row customHeight="1" ht="21">
      <c r="A20" s="1363" t="s">
        <v>171</v>
      </c>
      <c r="B20" s="1363" t="s">
        <v>172</v>
      </c>
      <c r="C20" s="1363" t="s">
        <v>173</v>
      </c>
      <c r="D20" s="1363" t="s">
        <v>174</v>
      </c>
      <c r="E20" s="1363"/>
      <c r="F20" s="1365"/>
      <c r="G20" s="1365"/>
      <c r="H20" s="1365"/>
      <c r="I20" s="1290"/>
      <c r="J20" s="352"/>
      <c r="K20" s="353"/>
      <c r="L20" s="1293" t="str">
        <f>INDEX(PT_DIFFERENTIATION_NUM_TER,MATCH(B19,PT_DIFFERENTIATION_TER_ID,0))</f>
        <v>1.1</v>
      </c>
      <c r="M20" s="308" t="s">
        <v>402</v>
      </c>
      <c r="N20" s="300"/>
      <c r="O20" s="2606" t="str">
        <f>INDEX(PT_DIFFERENTIATION_TER,MATCH(B19,PT_DIFFERENTIATION_TER_ID,0))</f>
        <v>без дифференциации</v>
      </c>
      <c r="P20" s="2606"/>
      <c r="Q20" s="2606"/>
      <c r="R20" s="2606"/>
      <c r="S20" s="2606"/>
      <c r="T20" s="2606"/>
      <c r="U20" s="2606"/>
      <c r="V20" s="2606"/>
      <c r="W20" s="2606"/>
      <c r="X20" s="1258" t="s">
        <v>403</v>
      </c>
      <c r="Z20" s="500"/>
      <c r="AA20" s="500" t="str">
        <f>IF(M20="","",M20)</f>
        <v>Территория действия тарифа</v>
      </c>
      <c r="AB20" s="500"/>
      <c r="AC20" s="500"/>
      <c r="AD20" s="1155">
        <v>20</v>
      </c>
    </row>
    <row customHeight="1" ht="24">
      <c r="A21" s="1363" t="s">
        <v>171</v>
      </c>
      <c r="B21" s="1363" t="s">
        <v>172</v>
      </c>
      <c r="C21" s="1363" t="s">
        <v>173</v>
      </c>
      <c r="D21" s="1363" t="s">
        <v>174</v>
      </c>
      <c r="E21" s="1363"/>
      <c r="F21" s="1365"/>
      <c r="G21" s="1365"/>
      <c r="H21" s="1365"/>
      <c r="I21" s="354"/>
      <c r="J21" s="352"/>
      <c r="K21" s="353"/>
      <c r="L21" s="1293" t="str">
        <f>INDEX(PT_DIFFERENTIATION_NUM_CS,MATCH(C19,PT_DIFFERENTIATION_CS_ID,0))</f>
        <v>1.1.1</v>
      </c>
      <c r="M21" s="309" t="s">
        <v>404</v>
      </c>
      <c r="N21" s="300"/>
      <c r="O21" s="2606" t="str">
        <f>INDEX(PT_DIFFERENTIATION_CS,MATCH(C19,PT_DIFFERENTIATION_CS_ID,0))</f>
        <v>без дифференциации</v>
      </c>
      <c r="P21" s="2606"/>
      <c r="Q21" s="2606"/>
      <c r="R21" s="2606"/>
      <c r="S21" s="2606"/>
      <c r="T21" s="2606"/>
      <c r="U21" s="2606"/>
      <c r="V21" s="2606"/>
      <c r="W21" s="2606"/>
      <c r="X21" s="1258" t="s">
        <v>405</v>
      </c>
      <c r="Z21" s="500"/>
      <c r="AA21" s="500" t="str">
        <f>IF(M21="","",M21)</f>
        <v>Наименование системы теплоснабжения </v>
      </c>
      <c r="AB21" s="500"/>
      <c r="AC21" s="500"/>
      <c r="AD21" s="1155">
        <v>23</v>
      </c>
    </row>
    <row customHeight="1" ht="21">
      <c r="A22" s="1363" t="s">
        <v>171</v>
      </c>
      <c r="B22" s="1363" t="s">
        <v>172</v>
      </c>
      <c r="C22" s="1363" t="s">
        <v>173</v>
      </c>
      <c r="D22" s="1363" t="s">
        <v>174</v>
      </c>
      <c r="E22" s="1363"/>
      <c r="F22" s="1365"/>
      <c r="G22" s="1365"/>
      <c r="H22" s="1365"/>
      <c r="I22" s="354"/>
      <c r="J22" s="352"/>
      <c r="K22" s="353"/>
      <c r="L22" s="1293" t="str">
        <f>INDEX(PT_DIFFERENTIATION_NUM_IST_TE,MATCH(D19,PT_DIFFERENTIATION_IST_TE_ID,0))</f>
        <v>1.1.1.1</v>
      </c>
      <c r="M22" s="310" t="s">
        <v>406</v>
      </c>
      <c r="N22" s="300"/>
      <c r="O22" s="2606" t="str">
        <f>INDEX(PT_DIFFERENTIATION_IST_TE,MATCH(D19,PT_DIFFERENTIATION_IST_TE_ID,0))</f>
        <v>без дифференциации</v>
      </c>
      <c r="P22" s="2606"/>
      <c r="Q22" s="2606"/>
      <c r="R22" s="2606"/>
      <c r="S22" s="2606"/>
      <c r="T22" s="2606"/>
      <c r="U22" s="2606"/>
      <c r="V22" s="2606"/>
      <c r="W22" s="2606"/>
      <c r="X22" s="1258" t="s">
        <v>407</v>
      </c>
      <c r="Z22" s="500"/>
      <c r="AA22" s="500" t="str">
        <f>IF(M22="","",M22)</f>
        <v>Источник тепловой энергии  </v>
      </c>
      <c r="AB22" s="500"/>
      <c r="AC22" s="500"/>
      <c r="AD22" s="1155">
        <v>20</v>
      </c>
    </row>
    <row customHeight="1" ht="96.75">
      <c r="A23" s="1363" t="s">
        <v>171</v>
      </c>
      <c r="B23" s="1363" t="s">
        <v>172</v>
      </c>
      <c r="C23" s="1363" t="s">
        <v>173</v>
      </c>
      <c r="D23" s="1363" t="s">
        <v>174</v>
      </c>
      <c r="E23" s="1363"/>
      <c r="F23" s="2607" t="str">
        <f>L22&amp;".1"</f>
        <v>1.1.1.1.1</v>
      </c>
      <c r="I23" s="2257">
        <v>1</v>
      </c>
      <c r="J23" s="1291"/>
      <c r="K23" s="356"/>
      <c r="L23" s="1293" t="str">
        <f>$F$23</f>
        <v>1.1.1.1.1</v>
      </c>
      <c r="M23" s="285" t="s">
        <v>409</v>
      </c>
      <c r="N23" s="300"/>
      <c r="O23" s="2305"/>
      <c r="P23" s="2305"/>
      <c r="Q23" s="2305"/>
      <c r="R23" s="2305"/>
      <c r="S23" s="2305"/>
      <c r="T23" s="2305"/>
      <c r="U23" s="2305"/>
      <c r="V23" s="2305"/>
      <c r="W23" s="2305"/>
      <c r="X23" s="1258" t="s">
        <v>410</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171</v>
      </c>
      <c r="B24" s="1363" t="s">
        <v>172</v>
      </c>
      <c r="C24" s="1363" t="s">
        <v>173</v>
      </c>
      <c r="D24" s="1363" t="s">
        <v>174</v>
      </c>
      <c r="E24" s="1363"/>
      <c r="F24" s="2607"/>
      <c r="G24" s="2217" t="str">
        <f>F23&amp;".1"</f>
        <v>1.1.1.1.1.1</v>
      </c>
      <c r="I24" s="2257"/>
      <c r="J24" s="2257">
        <v>1</v>
      </c>
      <c r="K24" s="357"/>
      <c r="L24" s="1293" t="str">
        <f>$G$24</f>
        <v>1.1.1.1.1.1</v>
      </c>
      <c r="M24" s="286" t="s">
        <v>412</v>
      </c>
      <c r="N24" s="300"/>
      <c r="O24" s="2245"/>
      <c r="P24" s="2246"/>
      <c r="Q24" s="2246"/>
      <c r="R24" s="2246"/>
      <c r="S24" s="2246"/>
      <c r="T24" s="2246"/>
      <c r="U24" s="2246"/>
      <c r="V24" s="2246"/>
      <c r="W24" s="2247"/>
      <c r="X24" s="1258" t="s">
        <v>413</v>
      </c>
      <c r="Z24" s="500"/>
      <c r="AA24" s="500" t="str">
        <f>IF(M24="","",M24)</f>
        <v>Группа потребителей</v>
      </c>
      <c r="AB24" s="500"/>
      <c r="AC24" s="500"/>
      <c r="AD24" s="1155">
        <v>82</v>
      </c>
    </row>
    <row customHeight="1" ht="11.549999999999999">
      <c r="A25" s="1363" t="s">
        <v>171</v>
      </c>
      <c r="B25" s="1363" t="s">
        <v>172</v>
      </c>
      <c r="C25" s="1363" t="s">
        <v>173</v>
      </c>
      <c r="D25" s="1363" t="s">
        <v>174</v>
      </c>
      <c r="E25" s="1363"/>
      <c r="F25" s="2607"/>
      <c r="G25" s="2217"/>
      <c r="H25" s="2217" t="str">
        <f>G24&amp;".1"</f>
        <v>1.1.1.1.1.1.1</v>
      </c>
      <c r="I25" s="2257"/>
      <c r="J25" s="2257"/>
      <c r="K25" s="357">
        <v>1</v>
      </c>
      <c r="L25" s="1293" t="str">
        <f>$H$25</f>
        <v>1.1.1.1.1.1.1</v>
      </c>
      <c r="M25" s="1347"/>
      <c r="N25" s="300"/>
      <c r="O25" s="751"/>
      <c r="P25" s="325"/>
      <c r="Q25" s="751"/>
      <c r="R25" s="1257"/>
      <c r="S25" s="2602"/>
      <c r="T25" s="2107" t="s">
        <v>67</v>
      </c>
      <c r="U25" s="2602"/>
      <c r="V25" s="2107" t="s">
        <v>19</v>
      </c>
      <c r="W25" s="325"/>
      <c r="X25" s="2253" t="s">
        <v>415</v>
      </c>
      <c r="Y25" s="511">
        <f>STRCHECKDATE(O26:W26)</f>
      </c>
      <c r="Z25" s="500"/>
      <c r="AA25" s="500" t="str">
        <f>IF(M25="","",M25)</f>
        <v/>
      </c>
      <c r="AB25" s="500"/>
      <c r="AC25" s="500"/>
      <c r="AD25" s="1155">
        <v>11</v>
      </c>
    </row>
    <row customHeight="1" ht="11.549999999999999">
      <c r="A26" s="1363" t="s">
        <v>171</v>
      </c>
      <c r="B26" s="1363" t="s">
        <v>172</v>
      </c>
      <c r="C26" s="1363" t="s">
        <v>173</v>
      </c>
      <c r="D26" s="1363" t="s">
        <v>174</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171</v>
      </c>
      <c r="B27" s="1363" t="s">
        <v>172</v>
      </c>
      <c r="C27" s="1363" t="s">
        <v>173</v>
      </c>
      <c r="D27" s="1363" t="s">
        <v>174</v>
      </c>
      <c r="E27" s="1363"/>
      <c r="F27" s="2607"/>
      <c r="G27" s="2217"/>
      <c r="I27" s="2257"/>
      <c r="J27" s="2257"/>
      <c r="K27" s="356"/>
      <c r="L27" s="1278"/>
      <c r="M27" s="288" t="s">
        <v>416</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171</v>
      </c>
      <c r="B28" s="1363" t="s">
        <v>172</v>
      </c>
      <c r="C28" s="1363" t="s">
        <v>173</v>
      </c>
      <c r="D28" s="1363" t="s">
        <v>174</v>
      </c>
      <c r="E28" s="1363"/>
      <c r="F28" s="2607"/>
      <c r="I28" s="2257"/>
      <c r="J28" s="1291"/>
      <c r="K28" s="356"/>
      <c r="L28" s="1278"/>
      <c r="M28" s="287" t="s">
        <v>417</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171</v>
      </c>
      <c r="B29" s="1363" t="s">
        <v>172</v>
      </c>
      <c r="C29" s="1363" t="s">
        <v>173</v>
      </c>
      <c r="D29" s="1363" t="s">
        <v>174</v>
      </c>
      <c r="E29" s="1363"/>
      <c r="F29" s="1365"/>
      <c r="G29" s="1365"/>
      <c r="H29" s="537"/>
      <c r="I29" s="360"/>
      <c r="J29" s="375"/>
      <c r="K29" s="355"/>
      <c r="L29" s="1278"/>
      <c r="M29" s="365" t="s">
        <v>418</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171</v>
      </c>
      <c r="B30" s="1363" t="s">
        <v>172</v>
      </c>
      <c r="C30" s="1363" t="s">
        <v>173</v>
      </c>
      <c r="D30" s="1363"/>
      <c r="E30" s="1363" t="s">
        <v>590</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171</v>
      </c>
      <c r="B31" s="1363" t="s">
        <v>172</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807</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05999-C0F4-F666-637D-0.C49A86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0FC62-9D2B-0986-0B97-0.92E796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48E03-D94E-96FA-E20D-0.979AB3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FEA1-81E5-3EEA-A8F1-0.8CE098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D6032-B88F-E351-3B9B-0.5D7250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EF19C-AEE8-0292-01AD-0.92EC54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507F6-0C8B-2BF4-30D7-0.5A6B98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A0C31C-E793-D7BF-BCAF-0.6D7088E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39EB2-0B79-1BEB-95F4-0.D2A9ABB4}"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26</v>
      </c>
      <c r="C2" s="753"/>
      <c r="D2" s="764"/>
      <c r="E2" s="836"/>
    </row>
    <row customHeight="1" ht="11.25">
      <c r="A3" s="2620"/>
      <c r="B3" s="2621" t="s">
        <v>33</v>
      </c>
      <c r="C3" s="753"/>
      <c r="D3" s="764"/>
      <c r="E3" s="836"/>
    </row>
    <row customHeight="1" ht="11.25">
      <c r="A4" s="2622"/>
      <c r="B4" s="766" t="s">
        <v>1663</v>
      </c>
      <c r="C4" s="753"/>
      <c r="D4" s="764"/>
      <c r="E4" s="836"/>
    </row>
    <row customHeight="1" ht="11.25">
      <c r="A5" s="2623"/>
      <c r="B5" s="766" t="s">
        <v>1658</v>
      </c>
      <c r="C5" s="2624" t="s">
        <v>2003</v>
      </c>
      <c r="D5" s="2625" t="s">
        <v>2240</v>
      </c>
      <c r="E5" s="836"/>
    </row>
    <row s="1850" customFormat="1" customHeight="1" ht="11.25">
      <c r="A6" s="2626"/>
      <c r="B6" s="766" t="s">
        <v>1667</v>
      </c>
      <c r="C6" s="753"/>
      <c r="D6" s="764"/>
      <c r="E6" s="836"/>
    </row>
    <row customHeight="1" ht="11.25">
      <c r="A7" s="2627"/>
      <c r="B7" s="766" t="s">
        <v>1674</v>
      </c>
      <c r="C7" s="753"/>
      <c r="D7" s="764"/>
      <c r="E7" s="836"/>
    </row>
    <row customHeight="1" ht="11.25">
      <c r="A8" s="756"/>
      <c r="B8" s="766" t="s">
        <v>1670</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22339-4854-C6CE-8356-0.29205E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AD33D-E576-523E-DDB6-0.B6F0E3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9B19B-A5A3-149B-3AFB-0.32C440F4}" mc:Ignorable="x14ac xr xr2 xr3">
  <sheetPr>
    <tabColor rgb="FFFFCC99"/>
  </sheetPr>
  <dimension ref="A1:I103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2251</v>
      </c>
      <c r="D2" s="1850" t="s">
        <v>2252</v>
      </c>
      <c r="E2" s="1850" t="s">
        <v>2253</v>
      </c>
      <c r="F2" s="1850" t="s">
        <v>2254</v>
      </c>
      <c r="G2" s="1850" t="s">
        <v>28</v>
      </c>
      <c r="H2" s="1850" t="s">
        <v>28</v>
      </c>
      <c r="I2" s="1850" t="s">
        <v>811</v>
      </c>
    </row>
    <row customHeight="1" ht="11.25">
      <c r="A3" s="1850" t="s">
        <v>2250</v>
      </c>
      <c r="B3" s="1850" t="s">
        <v>16</v>
      </c>
      <c r="C3" s="1850" t="s">
        <v>2255</v>
      </c>
      <c r="D3" s="1850" t="s">
        <v>2256</v>
      </c>
      <c r="E3" s="1850" t="s">
        <v>2257</v>
      </c>
      <c r="F3" s="1850" t="s">
        <v>2258</v>
      </c>
      <c r="G3" s="1850" t="s">
        <v>2259</v>
      </c>
      <c r="H3" s="1850" t="s">
        <v>28</v>
      </c>
      <c r="I3" s="1850" t="s">
        <v>811</v>
      </c>
    </row>
    <row customHeight="1" ht="11.25">
      <c r="A4" s="1850" t="s">
        <v>2250</v>
      </c>
      <c r="B4" s="1850" t="s">
        <v>16</v>
      </c>
      <c r="C4" s="1850" t="s">
        <v>2260</v>
      </c>
      <c r="D4" s="1850" t="s">
        <v>2261</v>
      </c>
      <c r="E4" s="1850" t="s">
        <v>2262</v>
      </c>
      <c r="F4" s="1850" t="s">
        <v>2263</v>
      </c>
      <c r="G4" s="1850" t="s">
        <v>28</v>
      </c>
      <c r="H4" s="1850" t="s">
        <v>28</v>
      </c>
      <c r="I4" s="1850" t="s">
        <v>811</v>
      </c>
    </row>
    <row customHeight="1" ht="11.25">
      <c r="A5" s="1850" t="s">
        <v>2250</v>
      </c>
      <c r="B5" s="1850" t="s">
        <v>16</v>
      </c>
      <c r="C5" s="1850" t="s">
        <v>2264</v>
      </c>
      <c r="D5" s="1850" t="s">
        <v>2265</v>
      </c>
      <c r="E5" s="1850" t="s">
        <v>2266</v>
      </c>
      <c r="F5" s="1850" t="s">
        <v>52</v>
      </c>
      <c r="G5" s="1850" t="s">
        <v>28</v>
      </c>
      <c r="H5" s="1850" t="s">
        <v>28</v>
      </c>
      <c r="I5" s="1850" t="s">
        <v>811</v>
      </c>
    </row>
    <row customHeight="1" ht="11.25">
      <c r="A6" s="1850" t="s">
        <v>2250</v>
      </c>
      <c r="B6" s="1850" t="s">
        <v>16</v>
      </c>
      <c r="C6" s="1850" t="s">
        <v>2267</v>
      </c>
      <c r="D6" s="1850" t="s">
        <v>2268</v>
      </c>
      <c r="E6" s="1850" t="s">
        <v>2269</v>
      </c>
      <c r="F6" s="1850" t="s">
        <v>2270</v>
      </c>
      <c r="G6" s="1850" t="s">
        <v>2271</v>
      </c>
      <c r="H6" s="1850" t="s">
        <v>28</v>
      </c>
      <c r="I6" s="1850" t="s">
        <v>811</v>
      </c>
    </row>
    <row customHeight="1" ht="11.25">
      <c r="A7" s="1850" t="s">
        <v>2250</v>
      </c>
      <c r="B7" s="1850" t="s">
        <v>16</v>
      </c>
      <c r="C7" s="1850" t="s">
        <v>2272</v>
      </c>
      <c r="D7" s="1850" t="s">
        <v>2273</v>
      </c>
      <c r="E7" s="1850" t="s">
        <v>2274</v>
      </c>
      <c r="F7" s="1850" t="s">
        <v>2275</v>
      </c>
      <c r="G7" s="1850" t="s">
        <v>28</v>
      </c>
      <c r="H7" s="1850" t="s">
        <v>28</v>
      </c>
      <c r="I7" s="1850" t="s">
        <v>811</v>
      </c>
    </row>
    <row customHeight="1" ht="11.25">
      <c r="A8" s="1850" t="s">
        <v>2250</v>
      </c>
      <c r="B8" s="1850" t="s">
        <v>16</v>
      </c>
      <c r="C8" s="1850" t="s">
        <v>2276</v>
      </c>
      <c r="D8" s="1850" t="s">
        <v>2277</v>
      </c>
      <c r="E8" s="1850" t="s">
        <v>2278</v>
      </c>
      <c r="F8" s="1850" t="s">
        <v>52</v>
      </c>
      <c r="G8" s="1850" t="s">
        <v>28</v>
      </c>
      <c r="H8" s="1850" t="s">
        <v>28</v>
      </c>
      <c r="I8" s="1850" t="s">
        <v>811</v>
      </c>
    </row>
    <row customHeight="1" ht="11.25">
      <c r="A9" s="1850" t="s">
        <v>2250</v>
      </c>
      <c r="B9" s="1850" t="s">
        <v>16</v>
      </c>
      <c r="C9" s="1850" t="s">
        <v>2279</v>
      </c>
      <c r="D9" s="1850" t="s">
        <v>2280</v>
      </c>
      <c r="E9" s="1850" t="s">
        <v>2281</v>
      </c>
      <c r="F9" s="1850" t="s">
        <v>2275</v>
      </c>
      <c r="G9" s="1850" t="s">
        <v>28</v>
      </c>
      <c r="H9" s="1850" t="s">
        <v>28</v>
      </c>
      <c r="I9" s="1850" t="s">
        <v>811</v>
      </c>
    </row>
    <row customHeight="1" ht="11.25">
      <c r="A10" s="1850" t="s">
        <v>2250</v>
      </c>
      <c r="B10" s="1850" t="s">
        <v>16</v>
      </c>
      <c r="C10" s="1850" t="s">
        <v>2282</v>
      </c>
      <c r="D10" s="1850" t="s">
        <v>2283</v>
      </c>
      <c r="E10" s="1850" t="s">
        <v>2284</v>
      </c>
      <c r="F10" s="1850" t="s">
        <v>2285</v>
      </c>
      <c r="G10" s="1850" t="s">
        <v>28</v>
      </c>
      <c r="H10" s="1850" t="s">
        <v>28</v>
      </c>
      <c r="I10" s="1850" t="s">
        <v>811</v>
      </c>
    </row>
    <row customHeight="1" ht="11.25">
      <c r="A11" s="1850" t="s">
        <v>2250</v>
      </c>
      <c r="B11" s="1850" t="s">
        <v>16</v>
      </c>
      <c r="C11" s="1850" t="s">
        <v>2286</v>
      </c>
      <c r="D11" s="1850" t="s">
        <v>2287</v>
      </c>
      <c r="E11" s="1850" t="s">
        <v>2288</v>
      </c>
      <c r="F11" s="1850" t="s">
        <v>2289</v>
      </c>
      <c r="G11" s="1850" t="s">
        <v>28</v>
      </c>
      <c r="H11" s="1850" t="s">
        <v>28</v>
      </c>
      <c r="I11" s="1850" t="s">
        <v>811</v>
      </c>
    </row>
    <row customHeight="1" ht="11.25">
      <c r="A12" s="1850" t="s">
        <v>2250</v>
      </c>
      <c r="B12" s="1850" t="s">
        <v>16</v>
      </c>
      <c r="C12" s="1850" t="s">
        <v>2290</v>
      </c>
      <c r="D12" s="1850" t="s">
        <v>2291</v>
      </c>
      <c r="E12" s="1850" t="s">
        <v>2292</v>
      </c>
      <c r="F12" s="1850" t="s">
        <v>2258</v>
      </c>
      <c r="G12" s="1850" t="s">
        <v>28</v>
      </c>
      <c r="H12" s="1850" t="s">
        <v>28</v>
      </c>
      <c r="I12" s="1850" t="s">
        <v>811</v>
      </c>
    </row>
    <row customHeight="1" ht="11.25">
      <c r="A13" s="1850" t="s">
        <v>2250</v>
      </c>
      <c r="B13" s="1850" t="s">
        <v>16</v>
      </c>
      <c r="C13" s="1850" t="s">
        <v>2293</v>
      </c>
      <c r="D13" s="1850" t="s">
        <v>2294</v>
      </c>
      <c r="E13" s="1850" t="s">
        <v>2295</v>
      </c>
      <c r="F13" s="1850" t="s">
        <v>2296</v>
      </c>
      <c r="G13" s="1850" t="s">
        <v>28</v>
      </c>
      <c r="H13" s="1850" t="s">
        <v>28</v>
      </c>
      <c r="I13" s="1850" t="s">
        <v>811</v>
      </c>
    </row>
    <row customHeight="1" ht="11.25">
      <c r="A14" s="1850" t="s">
        <v>2250</v>
      </c>
      <c r="B14" s="1850" t="s">
        <v>16</v>
      </c>
      <c r="C14" s="1850" t="s">
        <v>2297</v>
      </c>
      <c r="D14" s="1850" t="s">
        <v>2298</v>
      </c>
      <c r="E14" s="1850" t="s">
        <v>2299</v>
      </c>
      <c r="F14" s="1850" t="s">
        <v>2289</v>
      </c>
      <c r="G14" s="1850" t="s">
        <v>28</v>
      </c>
      <c r="H14" s="1850" t="s">
        <v>28</v>
      </c>
      <c r="I14" s="1850" t="s">
        <v>811</v>
      </c>
    </row>
    <row customHeight="1" ht="11.25">
      <c r="A15" s="1850" t="s">
        <v>2250</v>
      </c>
      <c r="B15" s="1850" t="s">
        <v>16</v>
      </c>
      <c r="C15" s="1850" t="s">
        <v>2300</v>
      </c>
      <c r="D15" s="1850" t="s">
        <v>2301</v>
      </c>
      <c r="E15" s="1850" t="s">
        <v>2302</v>
      </c>
      <c r="F15" s="1850" t="s">
        <v>2303</v>
      </c>
      <c r="G15" s="1850" t="s">
        <v>28</v>
      </c>
      <c r="H15" s="1850" t="s">
        <v>28</v>
      </c>
      <c r="I15" s="1850" t="s">
        <v>811</v>
      </c>
    </row>
    <row customHeight="1" ht="11.25">
      <c r="A16" s="1850" t="s">
        <v>2250</v>
      </c>
      <c r="B16" s="1850" t="s">
        <v>16</v>
      </c>
      <c r="C16" s="1850" t="s">
        <v>2304</v>
      </c>
      <c r="D16" s="1850" t="s">
        <v>2305</v>
      </c>
      <c r="E16" s="1850" t="s">
        <v>2306</v>
      </c>
      <c r="F16" s="1850" t="s">
        <v>2307</v>
      </c>
      <c r="G16" s="1850" t="s">
        <v>28</v>
      </c>
      <c r="H16" s="1850" t="s">
        <v>28</v>
      </c>
      <c r="I16" s="1850" t="s">
        <v>811</v>
      </c>
    </row>
    <row customHeight="1" ht="11.25">
      <c r="A17" s="1850" t="s">
        <v>2250</v>
      </c>
      <c r="B17" s="1850" t="s">
        <v>16</v>
      </c>
      <c r="C17" s="1850" t="s">
        <v>2308</v>
      </c>
      <c r="D17" s="1850" t="s">
        <v>2309</v>
      </c>
      <c r="E17" s="1850" t="s">
        <v>2310</v>
      </c>
      <c r="F17" s="1850" t="s">
        <v>2311</v>
      </c>
      <c r="G17" s="1850" t="s">
        <v>28</v>
      </c>
      <c r="H17" s="1850" t="s">
        <v>28</v>
      </c>
      <c r="I17" s="1850" t="s">
        <v>811</v>
      </c>
    </row>
    <row customHeight="1" ht="11.25">
      <c r="A18" s="1850" t="s">
        <v>2250</v>
      </c>
      <c r="B18" s="1850" t="s">
        <v>16</v>
      </c>
      <c r="C18" s="1850" t="s">
        <v>2312</v>
      </c>
      <c r="D18" s="1850" t="s">
        <v>2313</v>
      </c>
      <c r="E18" s="1850" t="s">
        <v>2314</v>
      </c>
      <c r="F18" s="1850" t="s">
        <v>2289</v>
      </c>
      <c r="G18" s="1850" t="s">
        <v>28</v>
      </c>
      <c r="H18" s="1850" t="s">
        <v>28</v>
      </c>
      <c r="I18" s="1850" t="s">
        <v>811</v>
      </c>
    </row>
    <row customHeight="1" ht="11.25">
      <c r="A19" s="1850" t="s">
        <v>2250</v>
      </c>
      <c r="B19" s="1850" t="s">
        <v>16</v>
      </c>
      <c r="C19" s="1850" t="s">
        <v>2315</v>
      </c>
      <c r="D19" s="1850" t="s">
        <v>2316</v>
      </c>
      <c r="E19" s="1850" t="s">
        <v>2317</v>
      </c>
      <c r="F19" s="1850" t="s">
        <v>2318</v>
      </c>
      <c r="G19" s="1850" t="s">
        <v>28</v>
      </c>
      <c r="H19" s="1850" t="s">
        <v>28</v>
      </c>
      <c r="I19" s="1850" t="s">
        <v>811</v>
      </c>
    </row>
    <row customHeight="1" ht="11.25">
      <c r="A20" s="1850" t="s">
        <v>2250</v>
      </c>
      <c r="B20" s="1850" t="s">
        <v>16</v>
      </c>
      <c r="C20" s="1850" t="s">
        <v>2319</v>
      </c>
      <c r="D20" s="1850" t="s">
        <v>2320</v>
      </c>
      <c r="E20" s="1850" t="s">
        <v>2321</v>
      </c>
      <c r="F20" s="1850" t="s">
        <v>2322</v>
      </c>
      <c r="G20" s="1850" t="s">
        <v>28</v>
      </c>
      <c r="H20" s="1850" t="s">
        <v>28</v>
      </c>
      <c r="I20" s="1850" t="s">
        <v>811</v>
      </c>
    </row>
    <row customHeight="1" ht="11.25">
      <c r="A21" s="1850" t="s">
        <v>2250</v>
      </c>
      <c r="B21" s="1850" t="s">
        <v>16</v>
      </c>
      <c r="C21" s="1850" t="s">
        <v>2323</v>
      </c>
      <c r="D21" s="1850" t="s">
        <v>2324</v>
      </c>
      <c r="E21" s="1850" t="s">
        <v>2325</v>
      </c>
      <c r="F21" s="1850" t="s">
        <v>2318</v>
      </c>
      <c r="G21" s="1850" t="s">
        <v>28</v>
      </c>
      <c r="H21" s="1850" t="s">
        <v>28</v>
      </c>
      <c r="I21" s="1850" t="s">
        <v>811</v>
      </c>
    </row>
    <row customHeight="1" ht="11.25">
      <c r="A22" s="1850" t="s">
        <v>2250</v>
      </c>
      <c r="B22" s="1850" t="s">
        <v>16</v>
      </c>
      <c r="C22" s="1850" t="s">
        <v>2326</v>
      </c>
      <c r="D22" s="1850" t="s">
        <v>2327</v>
      </c>
      <c r="E22" s="1850" t="s">
        <v>2328</v>
      </c>
      <c r="F22" s="1850" t="s">
        <v>2318</v>
      </c>
      <c r="G22" s="1850" t="s">
        <v>28</v>
      </c>
      <c r="H22" s="1850" t="s">
        <v>28</v>
      </c>
      <c r="I22" s="1850" t="s">
        <v>811</v>
      </c>
    </row>
    <row customHeight="1" ht="11.25">
      <c r="A23" s="1850" t="s">
        <v>2250</v>
      </c>
      <c r="B23" s="1850" t="s">
        <v>16</v>
      </c>
      <c r="C23" s="1850" t="s">
        <v>2329</v>
      </c>
      <c r="D23" s="1850" t="s">
        <v>2330</v>
      </c>
      <c r="E23" s="1850" t="s">
        <v>2331</v>
      </c>
      <c r="F23" s="1850" t="s">
        <v>2285</v>
      </c>
      <c r="G23" s="1850" t="s">
        <v>28</v>
      </c>
      <c r="H23" s="1850" t="s">
        <v>28</v>
      </c>
      <c r="I23" s="1850" t="s">
        <v>811</v>
      </c>
    </row>
    <row customHeight="1" ht="11.25">
      <c r="A24" s="1850" t="s">
        <v>2250</v>
      </c>
      <c r="B24" s="1850" t="s">
        <v>16</v>
      </c>
      <c r="C24" s="1850" t="s">
        <v>2332</v>
      </c>
      <c r="D24" s="1850" t="s">
        <v>2333</v>
      </c>
      <c r="E24" s="1850" t="s">
        <v>2334</v>
      </c>
      <c r="F24" s="1850" t="s">
        <v>2335</v>
      </c>
      <c r="G24" s="1850" t="s">
        <v>28</v>
      </c>
      <c r="H24" s="1850" t="s">
        <v>28</v>
      </c>
      <c r="I24" s="1850" t="s">
        <v>811</v>
      </c>
    </row>
    <row customHeight="1" ht="11.25">
      <c r="A25" s="1850" t="s">
        <v>2250</v>
      </c>
      <c r="B25" s="1850" t="s">
        <v>16</v>
      </c>
      <c r="C25" s="1850" t="s">
        <v>2336</v>
      </c>
      <c r="D25" s="1850" t="s">
        <v>2337</v>
      </c>
      <c r="E25" s="1850" t="s">
        <v>2338</v>
      </c>
      <c r="F25" s="1850" t="s">
        <v>52</v>
      </c>
      <c r="G25" s="1850" t="s">
        <v>2339</v>
      </c>
      <c r="H25" s="1850" t="s">
        <v>28</v>
      </c>
      <c r="I25" s="1850" t="s">
        <v>811</v>
      </c>
    </row>
    <row customHeight="1" ht="11.25">
      <c r="A26" s="1850" t="s">
        <v>2250</v>
      </c>
      <c r="B26" s="1850" t="s">
        <v>16</v>
      </c>
      <c r="C26" s="1850" t="s">
        <v>2340</v>
      </c>
      <c r="D26" s="1850" t="s">
        <v>2341</v>
      </c>
      <c r="E26" s="1850" t="s">
        <v>2342</v>
      </c>
      <c r="F26" s="1850" t="s">
        <v>2343</v>
      </c>
      <c r="G26" s="1850" t="s">
        <v>28</v>
      </c>
      <c r="H26" s="1850" t="s">
        <v>28</v>
      </c>
      <c r="I26" s="1850" t="s">
        <v>811</v>
      </c>
    </row>
    <row customHeight="1" ht="11.25">
      <c r="A27" s="1850" t="s">
        <v>2250</v>
      </c>
      <c r="B27" s="1850" t="s">
        <v>16</v>
      </c>
      <c r="C27" s="1850" t="s">
        <v>2344</v>
      </c>
      <c r="D27" s="1850" t="s">
        <v>2345</v>
      </c>
      <c r="E27" s="1850" t="s">
        <v>2346</v>
      </c>
      <c r="F27" s="1850" t="s">
        <v>2318</v>
      </c>
      <c r="G27" s="1850" t="s">
        <v>28</v>
      </c>
      <c r="H27" s="1850" t="s">
        <v>28</v>
      </c>
      <c r="I27" s="1850" t="s">
        <v>811</v>
      </c>
    </row>
    <row customHeight="1" ht="11.25">
      <c r="A28" s="1850" t="s">
        <v>2250</v>
      </c>
      <c r="B28" s="1850" t="s">
        <v>16</v>
      </c>
      <c r="C28" s="1850" t="s">
        <v>2347</v>
      </c>
      <c r="D28" s="1850" t="s">
        <v>2348</v>
      </c>
      <c r="E28" s="1850" t="s">
        <v>2349</v>
      </c>
      <c r="F28" s="1850" t="s">
        <v>2275</v>
      </c>
      <c r="G28" s="1850" t="s">
        <v>28</v>
      </c>
      <c r="H28" s="1850" t="s">
        <v>28</v>
      </c>
      <c r="I28" s="1850" t="s">
        <v>811</v>
      </c>
    </row>
    <row customHeight="1" ht="11.25">
      <c r="A29" s="1850" t="s">
        <v>2250</v>
      </c>
      <c r="B29" s="1850" t="s">
        <v>16</v>
      </c>
      <c r="C29" s="1850" t="s">
        <v>2350</v>
      </c>
      <c r="D29" s="1850" t="s">
        <v>2351</v>
      </c>
      <c r="E29" s="1850" t="s">
        <v>2352</v>
      </c>
      <c r="F29" s="1850" t="s">
        <v>2275</v>
      </c>
      <c r="G29" s="1850" t="s">
        <v>2353</v>
      </c>
      <c r="H29" s="1850" t="s">
        <v>28</v>
      </c>
      <c r="I29" s="1850" t="s">
        <v>811</v>
      </c>
    </row>
    <row customHeight="1" ht="11.25">
      <c r="A30" s="1850" t="s">
        <v>2250</v>
      </c>
      <c r="B30" s="1850" t="s">
        <v>16</v>
      </c>
      <c r="C30" s="1850" t="s">
        <v>2354</v>
      </c>
      <c r="D30" s="1850" t="s">
        <v>2355</v>
      </c>
      <c r="E30" s="1850" t="s">
        <v>2356</v>
      </c>
      <c r="F30" s="1850" t="s">
        <v>2285</v>
      </c>
      <c r="G30" s="1850" t="s">
        <v>28</v>
      </c>
      <c r="H30" s="1850" t="s">
        <v>28</v>
      </c>
      <c r="I30" s="1850" t="s">
        <v>811</v>
      </c>
    </row>
    <row customHeight="1" ht="11.25">
      <c r="A31" s="1850" t="s">
        <v>2250</v>
      </c>
      <c r="B31" s="1850" t="s">
        <v>16</v>
      </c>
      <c r="C31" s="1850" t="s">
        <v>2357</v>
      </c>
      <c r="D31" s="1850" t="s">
        <v>2358</v>
      </c>
      <c r="E31" s="1850" t="s">
        <v>2359</v>
      </c>
      <c r="F31" s="1850" t="s">
        <v>2360</v>
      </c>
      <c r="G31" s="1850" t="s">
        <v>2361</v>
      </c>
      <c r="H31" s="1850" t="s">
        <v>28</v>
      </c>
      <c r="I31" s="1850" t="s">
        <v>811</v>
      </c>
    </row>
    <row customHeight="1" ht="11.25">
      <c r="A32" s="1850" t="s">
        <v>2250</v>
      </c>
      <c r="B32" s="1850" t="s">
        <v>16</v>
      </c>
      <c r="C32" s="1850" t="s">
        <v>2362</v>
      </c>
      <c r="D32" s="1850" t="s">
        <v>2363</v>
      </c>
      <c r="E32" s="1850" t="s">
        <v>2364</v>
      </c>
      <c r="F32" s="1850" t="s">
        <v>2360</v>
      </c>
      <c r="G32" s="1850" t="s">
        <v>28</v>
      </c>
      <c r="H32" s="1850" t="s">
        <v>28</v>
      </c>
      <c r="I32" s="1850" t="s">
        <v>811</v>
      </c>
    </row>
    <row customHeight="1" ht="11.25">
      <c r="A33" s="1850" t="s">
        <v>2250</v>
      </c>
      <c r="B33" s="1850" t="s">
        <v>16</v>
      </c>
      <c r="C33" s="1850" t="s">
        <v>2365</v>
      </c>
      <c r="D33" s="1850" t="s">
        <v>2366</v>
      </c>
      <c r="E33" s="1850" t="s">
        <v>2367</v>
      </c>
      <c r="F33" s="1850" t="s">
        <v>52</v>
      </c>
      <c r="G33" s="1850" t="s">
        <v>28</v>
      </c>
      <c r="H33" s="1850" t="s">
        <v>28</v>
      </c>
      <c r="I33" s="1850" t="s">
        <v>811</v>
      </c>
    </row>
    <row customHeight="1" ht="11.25">
      <c r="A34" s="1850" t="s">
        <v>2250</v>
      </c>
      <c r="B34" s="1850" t="s">
        <v>16</v>
      </c>
      <c r="C34" s="1850" t="s">
        <v>2368</v>
      </c>
      <c r="D34" s="1850" t="s">
        <v>2369</v>
      </c>
      <c r="E34" s="1850" t="s">
        <v>2370</v>
      </c>
      <c r="F34" s="1850" t="s">
        <v>2371</v>
      </c>
      <c r="G34" s="1850" t="s">
        <v>28</v>
      </c>
      <c r="H34" s="1850" t="s">
        <v>28</v>
      </c>
      <c r="I34" s="1850" t="s">
        <v>811</v>
      </c>
    </row>
    <row customHeight="1" ht="11.25">
      <c r="A35" s="1850" t="s">
        <v>2250</v>
      </c>
      <c r="B35" s="1850" t="s">
        <v>16</v>
      </c>
      <c r="C35" s="1850" t="s">
        <v>2372</v>
      </c>
      <c r="D35" s="1850" t="s">
        <v>2373</v>
      </c>
      <c r="E35" s="1850" t="s">
        <v>2374</v>
      </c>
      <c r="F35" s="1850" t="s">
        <v>2296</v>
      </c>
      <c r="G35" s="1850" t="s">
        <v>28</v>
      </c>
      <c r="H35" s="1850" t="s">
        <v>28</v>
      </c>
      <c r="I35" s="1850" t="s">
        <v>811</v>
      </c>
    </row>
    <row customHeight="1" ht="11.25">
      <c r="A36" s="1850" t="s">
        <v>2250</v>
      </c>
      <c r="B36" s="1850" t="s">
        <v>16</v>
      </c>
      <c r="C36" s="1850" t="s">
        <v>2375</v>
      </c>
      <c r="D36" s="1850" t="s">
        <v>2376</v>
      </c>
      <c r="E36" s="1850" t="s">
        <v>2377</v>
      </c>
      <c r="F36" s="1850" t="s">
        <v>2322</v>
      </c>
      <c r="G36" s="1850" t="s">
        <v>28</v>
      </c>
      <c r="H36" s="1850" t="s">
        <v>28</v>
      </c>
      <c r="I36" s="1850" t="s">
        <v>811</v>
      </c>
    </row>
    <row customHeight="1" ht="11.25">
      <c r="A37" s="1850" t="s">
        <v>2250</v>
      </c>
      <c r="B37" s="1850" t="s">
        <v>16</v>
      </c>
      <c r="C37" s="1850" t="s">
        <v>2378</v>
      </c>
      <c r="D37" s="1850" t="s">
        <v>2379</v>
      </c>
      <c r="E37" s="1850" t="s">
        <v>2380</v>
      </c>
      <c r="F37" s="1850" t="s">
        <v>52</v>
      </c>
      <c r="G37" s="1850" t="s">
        <v>28</v>
      </c>
      <c r="H37" s="1850" t="s">
        <v>28</v>
      </c>
      <c r="I37" s="1850" t="s">
        <v>811</v>
      </c>
    </row>
    <row customHeight="1" ht="11.25">
      <c r="A38" s="1850" t="s">
        <v>2250</v>
      </c>
      <c r="B38" s="1850" t="s">
        <v>16</v>
      </c>
      <c r="C38" s="1850" t="s">
        <v>2381</v>
      </c>
      <c r="D38" s="1850" t="s">
        <v>2382</v>
      </c>
      <c r="E38" s="1850" t="s">
        <v>2383</v>
      </c>
      <c r="F38" s="1850" t="s">
        <v>2384</v>
      </c>
      <c r="G38" s="1850" t="s">
        <v>28</v>
      </c>
      <c r="H38" s="1850" t="s">
        <v>28</v>
      </c>
      <c r="I38" s="1850" t="s">
        <v>811</v>
      </c>
    </row>
    <row customHeight="1" ht="11.25">
      <c r="A39" s="1850" t="s">
        <v>2250</v>
      </c>
      <c r="B39" s="1850" t="s">
        <v>16</v>
      </c>
      <c r="C39" s="1850" t="s">
        <v>2385</v>
      </c>
      <c r="D39" s="1850" t="s">
        <v>2386</v>
      </c>
      <c r="E39" s="1850" t="s">
        <v>2387</v>
      </c>
      <c r="F39" s="1850" t="s">
        <v>2388</v>
      </c>
      <c r="G39" s="1850" t="s">
        <v>28</v>
      </c>
      <c r="H39" s="1850" t="s">
        <v>28</v>
      </c>
      <c r="I39" s="1850" t="s">
        <v>811</v>
      </c>
    </row>
    <row customHeight="1" ht="11.25">
      <c r="A40" s="1850" t="s">
        <v>2250</v>
      </c>
      <c r="B40" s="1850" t="s">
        <v>16</v>
      </c>
      <c r="C40" s="1850" t="s">
        <v>2389</v>
      </c>
      <c r="D40" s="1850" t="s">
        <v>2390</v>
      </c>
      <c r="E40" s="1850" t="s">
        <v>2391</v>
      </c>
      <c r="F40" s="1850" t="s">
        <v>2343</v>
      </c>
      <c r="G40" s="1850" t="s">
        <v>2392</v>
      </c>
      <c r="H40" s="1850" t="s">
        <v>28</v>
      </c>
      <c r="I40" s="1850" t="s">
        <v>811</v>
      </c>
    </row>
    <row customHeight="1" ht="11.25">
      <c r="A41" s="1850" t="s">
        <v>2250</v>
      </c>
      <c r="B41" s="1850" t="s">
        <v>16</v>
      </c>
      <c r="C41" s="1850" t="s">
        <v>2393</v>
      </c>
      <c r="D41" s="1850" t="s">
        <v>2394</v>
      </c>
      <c r="E41" s="1850" t="s">
        <v>2395</v>
      </c>
      <c r="F41" s="1850" t="s">
        <v>52</v>
      </c>
      <c r="G41" s="1850" t="s">
        <v>28</v>
      </c>
      <c r="H41" s="1850" t="s">
        <v>28</v>
      </c>
      <c r="I41" s="1850" t="s">
        <v>811</v>
      </c>
    </row>
    <row customHeight="1" ht="11.25">
      <c r="A42" s="1850" t="s">
        <v>2250</v>
      </c>
      <c r="B42" s="1850" t="s">
        <v>16</v>
      </c>
      <c r="C42" s="1850" t="s">
        <v>2396</v>
      </c>
      <c r="D42" s="1850" t="s">
        <v>2397</v>
      </c>
      <c r="E42" s="1850" t="s">
        <v>2398</v>
      </c>
      <c r="F42" s="1850" t="s">
        <v>2296</v>
      </c>
      <c r="G42" s="1850" t="s">
        <v>28</v>
      </c>
      <c r="H42" s="1850" t="s">
        <v>28</v>
      </c>
      <c r="I42" s="1850" t="s">
        <v>811</v>
      </c>
    </row>
    <row customHeight="1" ht="11.25">
      <c r="A43" s="1850" t="s">
        <v>2250</v>
      </c>
      <c r="B43" s="1850" t="s">
        <v>16</v>
      </c>
      <c r="C43" s="1850" t="s">
        <v>2399</v>
      </c>
      <c r="D43" s="1850" t="s">
        <v>2400</v>
      </c>
      <c r="E43" s="1850" t="s">
        <v>2401</v>
      </c>
      <c r="F43" s="1850" t="s">
        <v>2343</v>
      </c>
      <c r="G43" s="1850" t="s">
        <v>2402</v>
      </c>
      <c r="H43" s="1850" t="s">
        <v>28</v>
      </c>
      <c r="I43" s="1850" t="s">
        <v>811</v>
      </c>
    </row>
    <row customHeight="1" ht="11.25">
      <c r="A44" s="1850" t="s">
        <v>2250</v>
      </c>
      <c r="B44" s="1850" t="s">
        <v>16</v>
      </c>
      <c r="C44" s="1850" t="s">
        <v>2403</v>
      </c>
      <c r="D44" s="1850" t="s">
        <v>2404</v>
      </c>
      <c r="E44" s="1850" t="s">
        <v>2405</v>
      </c>
      <c r="F44" s="1850" t="s">
        <v>2258</v>
      </c>
      <c r="G44" s="1850" t="s">
        <v>28</v>
      </c>
      <c r="H44" s="1850" t="s">
        <v>28</v>
      </c>
      <c r="I44" s="1850" t="s">
        <v>811</v>
      </c>
    </row>
    <row customHeight="1" ht="11.25">
      <c r="A45" s="1850" t="s">
        <v>2250</v>
      </c>
      <c r="B45" s="1850" t="s">
        <v>16</v>
      </c>
      <c r="C45" s="1850" t="s">
        <v>2406</v>
      </c>
      <c r="D45" s="1850" t="s">
        <v>2407</v>
      </c>
      <c r="E45" s="1850" t="s">
        <v>2405</v>
      </c>
      <c r="F45" s="1850" t="s">
        <v>2408</v>
      </c>
      <c r="G45" s="1850" t="s">
        <v>28</v>
      </c>
      <c r="H45" s="1850" t="s">
        <v>28</v>
      </c>
      <c r="I45" s="1850" t="s">
        <v>811</v>
      </c>
    </row>
    <row customHeight="1" ht="11.25">
      <c r="A46" s="1850" t="s">
        <v>2250</v>
      </c>
      <c r="B46" s="1850" t="s">
        <v>16</v>
      </c>
      <c r="C46" s="1850" t="s">
        <v>2409</v>
      </c>
      <c r="D46" s="1850" t="s">
        <v>2410</v>
      </c>
      <c r="E46" s="1850" t="s">
        <v>2405</v>
      </c>
      <c r="F46" s="1850" t="s">
        <v>2411</v>
      </c>
      <c r="G46" s="1850" t="s">
        <v>28</v>
      </c>
      <c r="H46" s="1850" t="s">
        <v>28</v>
      </c>
      <c r="I46" s="1850" t="s">
        <v>811</v>
      </c>
    </row>
    <row customHeight="1" ht="11.25">
      <c r="A47" s="1850" t="s">
        <v>2250</v>
      </c>
      <c r="B47" s="1850" t="s">
        <v>16</v>
      </c>
      <c r="C47" s="1850" t="s">
        <v>2412</v>
      </c>
      <c r="D47" s="1850" t="s">
        <v>2413</v>
      </c>
      <c r="E47" s="1850" t="s">
        <v>2405</v>
      </c>
      <c r="F47" s="1850" t="s">
        <v>2414</v>
      </c>
      <c r="G47" s="1850" t="s">
        <v>28</v>
      </c>
      <c r="H47" s="1850" t="s">
        <v>28</v>
      </c>
      <c r="I47" s="1850" t="s">
        <v>811</v>
      </c>
    </row>
    <row customHeight="1" ht="11.25">
      <c r="A48" s="1850" t="s">
        <v>2250</v>
      </c>
      <c r="B48" s="1850" t="s">
        <v>16</v>
      </c>
      <c r="C48" s="1850" t="s">
        <v>2415</v>
      </c>
      <c r="D48" s="1850" t="s">
        <v>2416</v>
      </c>
      <c r="E48" s="1850" t="s">
        <v>2405</v>
      </c>
      <c r="F48" s="1850" t="s">
        <v>2417</v>
      </c>
      <c r="G48" s="1850" t="s">
        <v>28</v>
      </c>
      <c r="H48" s="1850" t="s">
        <v>28</v>
      </c>
      <c r="I48" s="1850" t="s">
        <v>811</v>
      </c>
    </row>
    <row customHeight="1" ht="11.25">
      <c r="A49" s="1850" t="s">
        <v>2250</v>
      </c>
      <c r="B49" s="1850" t="s">
        <v>16</v>
      </c>
      <c r="C49" s="1850" t="s">
        <v>2418</v>
      </c>
      <c r="D49" s="1850" t="s">
        <v>2419</v>
      </c>
      <c r="E49" s="1850" t="s">
        <v>2405</v>
      </c>
      <c r="F49" s="1850" t="s">
        <v>2420</v>
      </c>
      <c r="G49" s="1850" t="s">
        <v>28</v>
      </c>
      <c r="H49" s="1850" t="s">
        <v>28</v>
      </c>
      <c r="I49" s="1850" t="s">
        <v>811</v>
      </c>
    </row>
    <row customHeight="1" ht="11.25">
      <c r="A50" s="1850" t="s">
        <v>2250</v>
      </c>
      <c r="B50" s="1850" t="s">
        <v>16</v>
      </c>
      <c r="C50" s="1850" t="s">
        <v>2421</v>
      </c>
      <c r="D50" s="1850" t="s">
        <v>2422</v>
      </c>
      <c r="E50" s="1850" t="s">
        <v>2405</v>
      </c>
      <c r="F50" s="1850" t="s">
        <v>2423</v>
      </c>
      <c r="G50" s="1850" t="s">
        <v>28</v>
      </c>
      <c r="H50" s="1850" t="s">
        <v>28</v>
      </c>
      <c r="I50" s="1850" t="s">
        <v>811</v>
      </c>
    </row>
    <row customHeight="1" ht="11.25">
      <c r="A51" s="1850" t="s">
        <v>2250</v>
      </c>
      <c r="B51" s="1850" t="s">
        <v>16</v>
      </c>
      <c r="C51" s="1850" t="s">
        <v>2424</v>
      </c>
      <c r="D51" s="1850" t="s">
        <v>2425</v>
      </c>
      <c r="E51" s="1850" t="s">
        <v>2405</v>
      </c>
      <c r="F51" s="1850" t="s">
        <v>2426</v>
      </c>
      <c r="G51" s="1850" t="s">
        <v>28</v>
      </c>
      <c r="H51" s="1850" t="s">
        <v>28</v>
      </c>
      <c r="I51" s="1850" t="s">
        <v>811</v>
      </c>
    </row>
    <row customHeight="1" ht="11.25">
      <c r="A52" s="1850" t="s">
        <v>2250</v>
      </c>
      <c r="B52" s="1850" t="s">
        <v>16</v>
      </c>
      <c r="C52" s="1850" t="s">
        <v>2427</v>
      </c>
      <c r="D52" s="1850" t="s">
        <v>2428</v>
      </c>
      <c r="E52" s="1850" t="s">
        <v>2429</v>
      </c>
      <c r="F52" s="1850" t="s">
        <v>2430</v>
      </c>
      <c r="G52" s="1850" t="s">
        <v>28</v>
      </c>
      <c r="H52" s="1850" t="s">
        <v>28</v>
      </c>
      <c r="I52" s="1850" t="s">
        <v>811</v>
      </c>
    </row>
    <row customHeight="1" ht="11.25">
      <c r="A53" s="1850" t="s">
        <v>2250</v>
      </c>
      <c r="B53" s="1850" t="s">
        <v>16</v>
      </c>
      <c r="C53" s="1850" t="s">
        <v>2431</v>
      </c>
      <c r="D53" s="1850" t="s">
        <v>2432</v>
      </c>
      <c r="E53" s="1850" t="s">
        <v>2433</v>
      </c>
      <c r="F53" s="1850" t="s">
        <v>2258</v>
      </c>
      <c r="G53" s="1850" t="s">
        <v>28</v>
      </c>
      <c r="H53" s="1850" t="s">
        <v>28</v>
      </c>
      <c r="I53" s="1850" t="s">
        <v>811</v>
      </c>
    </row>
    <row customHeight="1" ht="11.25">
      <c r="A54" s="1850" t="s">
        <v>2250</v>
      </c>
      <c r="B54" s="1850" t="s">
        <v>16</v>
      </c>
      <c r="C54" s="1850" t="s">
        <v>2434</v>
      </c>
      <c r="D54" s="1850" t="s">
        <v>2435</v>
      </c>
      <c r="E54" s="1850" t="s">
        <v>2436</v>
      </c>
      <c r="F54" s="1850" t="s">
        <v>52</v>
      </c>
      <c r="G54" s="1850" t="s">
        <v>28</v>
      </c>
      <c r="H54" s="1850" t="s">
        <v>28</v>
      </c>
      <c r="I54" s="1850" t="s">
        <v>811</v>
      </c>
    </row>
    <row customHeight="1" ht="11.25">
      <c r="A55" s="1850" t="s">
        <v>2250</v>
      </c>
      <c r="B55" s="1850" t="s">
        <v>16</v>
      </c>
      <c r="C55" s="1850" t="s">
        <v>2437</v>
      </c>
      <c r="D55" s="1850" t="s">
        <v>2438</v>
      </c>
      <c r="E55" s="1850" t="s">
        <v>2439</v>
      </c>
      <c r="F55" s="1850" t="s">
        <v>2270</v>
      </c>
      <c r="G55" s="1850" t="s">
        <v>28</v>
      </c>
      <c r="H55" s="1850" t="s">
        <v>28</v>
      </c>
      <c r="I55" s="1850" t="s">
        <v>811</v>
      </c>
    </row>
    <row customHeight="1" ht="11.25">
      <c r="A56" s="1850" t="s">
        <v>2250</v>
      </c>
      <c r="B56" s="1850" t="s">
        <v>16</v>
      </c>
      <c r="C56" s="1850" t="s">
        <v>13</v>
      </c>
      <c r="D56" s="1850" t="s">
        <v>47</v>
      </c>
      <c r="E56" s="1850" t="s">
        <v>50</v>
      </c>
      <c r="F56" s="1850" t="s">
        <v>52</v>
      </c>
      <c r="G56" s="1850" t="s">
        <v>28</v>
      </c>
      <c r="H56" s="1850" t="s">
        <v>28</v>
      </c>
      <c r="I56" s="1850" t="s">
        <v>811</v>
      </c>
    </row>
    <row customHeight="1" ht="11.25">
      <c r="A57" s="1850" t="s">
        <v>2250</v>
      </c>
      <c r="B57" s="1850" t="s">
        <v>16</v>
      </c>
      <c r="C57" s="1850" t="s">
        <v>2440</v>
      </c>
      <c r="D57" s="1850" t="s">
        <v>2441</v>
      </c>
      <c r="E57" s="1850" t="s">
        <v>2442</v>
      </c>
      <c r="F57" s="1850" t="s">
        <v>2443</v>
      </c>
      <c r="G57" s="1850" t="s">
        <v>28</v>
      </c>
      <c r="H57" s="1850" t="s">
        <v>28</v>
      </c>
      <c r="I57" s="1850" t="s">
        <v>811</v>
      </c>
    </row>
    <row customHeight="1" ht="11.25">
      <c r="A58" s="1850" t="s">
        <v>2250</v>
      </c>
      <c r="B58" s="1850" t="s">
        <v>16</v>
      </c>
      <c r="C58" s="1850" t="s">
        <v>2444</v>
      </c>
      <c r="D58" s="1850" t="s">
        <v>2445</v>
      </c>
      <c r="E58" s="1850" t="s">
        <v>2446</v>
      </c>
      <c r="F58" s="1850" t="s">
        <v>2447</v>
      </c>
      <c r="G58" s="1850" t="s">
        <v>28</v>
      </c>
      <c r="H58" s="1850" t="s">
        <v>28</v>
      </c>
      <c r="I58" s="1850" t="s">
        <v>811</v>
      </c>
    </row>
    <row customHeight="1" ht="11.25">
      <c r="A59" s="1850" t="s">
        <v>2250</v>
      </c>
      <c r="B59" s="1850" t="s">
        <v>16</v>
      </c>
      <c r="C59" s="1850" t="s">
        <v>2448</v>
      </c>
      <c r="D59" s="1850" t="s">
        <v>2449</v>
      </c>
      <c r="E59" s="1850" t="s">
        <v>2450</v>
      </c>
      <c r="F59" s="1850" t="s">
        <v>2451</v>
      </c>
      <c r="G59" s="1850" t="s">
        <v>28</v>
      </c>
      <c r="H59" s="1850" t="s">
        <v>28</v>
      </c>
      <c r="I59" s="1850" t="s">
        <v>811</v>
      </c>
    </row>
    <row customHeight="1" ht="11.25">
      <c r="A60" s="1850" t="s">
        <v>2250</v>
      </c>
      <c r="B60" s="1850" t="s">
        <v>16</v>
      </c>
      <c r="C60" s="1850" t="s">
        <v>2452</v>
      </c>
      <c r="D60" s="1850" t="s">
        <v>2453</v>
      </c>
      <c r="E60" s="1850" t="s">
        <v>2454</v>
      </c>
      <c r="F60" s="1850" t="s">
        <v>2455</v>
      </c>
      <c r="G60" s="1850" t="s">
        <v>28</v>
      </c>
      <c r="H60" s="1850" t="s">
        <v>28</v>
      </c>
      <c r="I60" s="1850" t="s">
        <v>811</v>
      </c>
    </row>
    <row customHeight="1" ht="11.25">
      <c r="A61" s="1850" t="s">
        <v>2250</v>
      </c>
      <c r="B61" s="1850" t="s">
        <v>16</v>
      </c>
      <c r="C61" s="1850" t="s">
        <v>2456</v>
      </c>
      <c r="D61" s="1850" t="s">
        <v>2457</v>
      </c>
      <c r="E61" s="1850" t="s">
        <v>2458</v>
      </c>
      <c r="F61" s="1850" t="s">
        <v>2311</v>
      </c>
      <c r="G61" s="1850" t="s">
        <v>28</v>
      </c>
      <c r="H61" s="1850" t="s">
        <v>28</v>
      </c>
      <c r="I61" s="1850" t="s">
        <v>811</v>
      </c>
    </row>
    <row customHeight="1" ht="11.25">
      <c r="A62" s="1850" t="s">
        <v>2250</v>
      </c>
      <c r="B62" s="1850" t="s">
        <v>16</v>
      </c>
      <c r="C62" s="1850" t="s">
        <v>2459</v>
      </c>
      <c r="D62" s="1850" t="s">
        <v>2460</v>
      </c>
      <c r="E62" s="1850" t="s">
        <v>2461</v>
      </c>
      <c r="F62" s="1850" t="s">
        <v>2462</v>
      </c>
      <c r="G62" s="1850" t="s">
        <v>28</v>
      </c>
      <c r="H62" s="1850" t="s">
        <v>28</v>
      </c>
      <c r="I62" s="1850" t="s">
        <v>811</v>
      </c>
    </row>
    <row customHeight="1" ht="11.25">
      <c r="A63" s="1850" t="s">
        <v>2250</v>
      </c>
      <c r="B63" s="1850" t="s">
        <v>16</v>
      </c>
      <c r="C63" s="1850" t="s">
        <v>2463</v>
      </c>
      <c r="D63" s="1850" t="s">
        <v>2464</v>
      </c>
      <c r="E63" s="1850" t="s">
        <v>2465</v>
      </c>
      <c r="F63" s="1850" t="s">
        <v>2270</v>
      </c>
      <c r="G63" s="1850" t="s">
        <v>28</v>
      </c>
      <c r="H63" s="1850" t="s">
        <v>28</v>
      </c>
      <c r="I63" s="1850" t="s">
        <v>811</v>
      </c>
    </row>
    <row customHeight="1" ht="11.25">
      <c r="A64" s="1850" t="s">
        <v>2250</v>
      </c>
      <c r="B64" s="1850" t="s">
        <v>16</v>
      </c>
      <c r="C64" s="1850" t="s">
        <v>2466</v>
      </c>
      <c r="D64" s="1850" t="s">
        <v>2467</v>
      </c>
      <c r="E64" s="1850" t="s">
        <v>2468</v>
      </c>
      <c r="F64" s="1850" t="s">
        <v>2462</v>
      </c>
      <c r="G64" s="1850" t="s">
        <v>28</v>
      </c>
      <c r="H64" s="1850" t="s">
        <v>28</v>
      </c>
      <c r="I64" s="1850" t="s">
        <v>811</v>
      </c>
    </row>
    <row customHeight="1" ht="11.25">
      <c r="A65" s="1850" t="s">
        <v>2250</v>
      </c>
      <c r="B65" s="1850" t="s">
        <v>16</v>
      </c>
      <c r="C65" s="1850" t="s">
        <v>2469</v>
      </c>
      <c r="D65" s="1850" t="s">
        <v>2470</v>
      </c>
      <c r="E65" s="1850" t="s">
        <v>2471</v>
      </c>
      <c r="F65" s="1850" t="s">
        <v>2335</v>
      </c>
      <c r="G65" s="1850" t="s">
        <v>2472</v>
      </c>
      <c r="H65" s="1850" t="s">
        <v>28</v>
      </c>
      <c r="I65" s="1850" t="s">
        <v>811</v>
      </c>
    </row>
    <row customHeight="1" ht="11.25">
      <c r="A66" s="1850" t="s">
        <v>2250</v>
      </c>
      <c r="B66" s="1850" t="s">
        <v>16</v>
      </c>
      <c r="C66" s="1850" t="s">
        <v>2473</v>
      </c>
      <c r="D66" s="1850" t="s">
        <v>2474</v>
      </c>
      <c r="E66" s="1850" t="s">
        <v>2475</v>
      </c>
      <c r="F66" s="1850" t="s">
        <v>2476</v>
      </c>
      <c r="G66" s="1850" t="s">
        <v>2477</v>
      </c>
      <c r="H66" s="1850" t="s">
        <v>28</v>
      </c>
      <c r="I66" s="1850" t="s">
        <v>811</v>
      </c>
    </row>
    <row customHeight="1" ht="11.25">
      <c r="A67" s="1850" t="s">
        <v>2250</v>
      </c>
      <c r="B67" s="1850" t="s">
        <v>16</v>
      </c>
      <c r="C67" s="1850" t="s">
        <v>2478</v>
      </c>
      <c r="D67" s="1850" t="s">
        <v>2479</v>
      </c>
      <c r="E67" s="1850" t="s">
        <v>2480</v>
      </c>
      <c r="F67" s="1850" t="s">
        <v>2296</v>
      </c>
      <c r="G67" s="1850" t="s">
        <v>2481</v>
      </c>
      <c r="H67" s="1850" t="s">
        <v>28</v>
      </c>
      <c r="I67" s="1850" t="s">
        <v>811</v>
      </c>
    </row>
    <row customHeight="1" ht="11.25">
      <c r="A68" s="1850" t="s">
        <v>2250</v>
      </c>
      <c r="B68" s="1850" t="s">
        <v>16</v>
      </c>
      <c r="C68" s="1850" t="s">
        <v>2482</v>
      </c>
      <c r="D68" s="1850" t="s">
        <v>2483</v>
      </c>
      <c r="E68" s="1850" t="s">
        <v>2484</v>
      </c>
      <c r="F68" s="1850" t="s">
        <v>2485</v>
      </c>
      <c r="G68" s="1850" t="s">
        <v>28</v>
      </c>
      <c r="H68" s="1850" t="s">
        <v>28</v>
      </c>
      <c r="I68" s="1850" t="s">
        <v>811</v>
      </c>
    </row>
    <row customHeight="1" ht="11.25">
      <c r="A69" s="1850" t="s">
        <v>2250</v>
      </c>
      <c r="B69" s="1850" t="s">
        <v>16</v>
      </c>
      <c r="C69" s="1850" t="s">
        <v>2486</v>
      </c>
      <c r="D69" s="1850" t="s">
        <v>2487</v>
      </c>
      <c r="E69" s="1850" t="s">
        <v>2488</v>
      </c>
      <c r="F69" s="1850" t="s">
        <v>2275</v>
      </c>
      <c r="G69" s="1850" t="s">
        <v>2489</v>
      </c>
      <c r="H69" s="1850" t="s">
        <v>28</v>
      </c>
      <c r="I69" s="1850" t="s">
        <v>811</v>
      </c>
    </row>
    <row customHeight="1" ht="11.25">
      <c r="A70" s="1850" t="s">
        <v>2250</v>
      </c>
      <c r="B70" s="1850" t="s">
        <v>16</v>
      </c>
      <c r="C70" s="1850" t="s">
        <v>2490</v>
      </c>
      <c r="D70" s="1850" t="s">
        <v>2491</v>
      </c>
      <c r="E70" s="1850" t="s">
        <v>2492</v>
      </c>
      <c r="F70" s="1850" t="s">
        <v>2493</v>
      </c>
      <c r="G70" s="1850" t="s">
        <v>2494</v>
      </c>
      <c r="H70" s="1850" t="s">
        <v>28</v>
      </c>
      <c r="I70" s="1850" t="s">
        <v>811</v>
      </c>
    </row>
    <row customHeight="1" ht="11.25">
      <c r="A71" s="1850" t="s">
        <v>2250</v>
      </c>
      <c r="B71" s="1850" t="s">
        <v>16</v>
      </c>
      <c r="C71" s="1850" t="s">
        <v>2495</v>
      </c>
      <c r="D71" s="1850" t="s">
        <v>2496</v>
      </c>
      <c r="E71" s="1850" t="s">
        <v>2497</v>
      </c>
      <c r="F71" s="1850" t="s">
        <v>2493</v>
      </c>
      <c r="G71" s="1850" t="s">
        <v>28</v>
      </c>
      <c r="H71" s="1850" t="s">
        <v>28</v>
      </c>
      <c r="I71" s="1850" t="s">
        <v>811</v>
      </c>
    </row>
    <row customHeight="1" ht="11.25">
      <c r="A72" s="1850" t="s">
        <v>2250</v>
      </c>
      <c r="B72" s="1850" t="s">
        <v>16</v>
      </c>
      <c r="C72" s="1850" t="s">
        <v>2498</v>
      </c>
      <c r="D72" s="1850" t="s">
        <v>2499</v>
      </c>
      <c r="E72" s="1850" t="s">
        <v>2500</v>
      </c>
      <c r="F72" s="1850" t="s">
        <v>2493</v>
      </c>
      <c r="G72" s="1850" t="s">
        <v>28</v>
      </c>
      <c r="H72" s="1850" t="s">
        <v>28</v>
      </c>
      <c r="I72" s="1850" t="s">
        <v>811</v>
      </c>
    </row>
    <row customHeight="1" ht="11.25">
      <c r="A73" s="1850" t="s">
        <v>2250</v>
      </c>
      <c r="B73" s="1850" t="s">
        <v>16</v>
      </c>
      <c r="C73" s="1850" t="s">
        <v>2501</v>
      </c>
      <c r="D73" s="1850" t="s">
        <v>2502</v>
      </c>
      <c r="E73" s="1850" t="s">
        <v>2405</v>
      </c>
      <c r="F73" s="1850" t="s">
        <v>2503</v>
      </c>
      <c r="G73" s="1850" t="s">
        <v>28</v>
      </c>
      <c r="H73" s="1850" t="s">
        <v>28</v>
      </c>
      <c r="I73" s="1850" t="s">
        <v>811</v>
      </c>
    </row>
    <row customHeight="1" ht="11.25">
      <c r="A74" s="1850" t="s">
        <v>2250</v>
      </c>
      <c r="B74" s="1850" t="s">
        <v>16</v>
      </c>
      <c r="C74" s="1850" t="s">
        <v>2504</v>
      </c>
      <c r="D74" s="1850" t="s">
        <v>2505</v>
      </c>
      <c r="E74" s="1850" t="s">
        <v>2506</v>
      </c>
      <c r="F74" s="1850" t="s">
        <v>2507</v>
      </c>
      <c r="G74" s="1850" t="s">
        <v>28</v>
      </c>
      <c r="H74" s="1850" t="s">
        <v>28</v>
      </c>
      <c r="I74" s="1850" t="s">
        <v>811</v>
      </c>
    </row>
    <row customHeight="1" ht="11.25">
      <c r="A75" s="1850" t="s">
        <v>2250</v>
      </c>
      <c r="B75" s="1850" t="s">
        <v>16</v>
      </c>
      <c r="C75" s="1850" t="s">
        <v>2508</v>
      </c>
      <c r="D75" s="1850" t="s">
        <v>2509</v>
      </c>
      <c r="E75" s="1850" t="s">
        <v>2510</v>
      </c>
      <c r="F75" s="1850" t="s">
        <v>2511</v>
      </c>
      <c r="G75" s="1850" t="s">
        <v>28</v>
      </c>
      <c r="H75" s="1850" t="s">
        <v>28</v>
      </c>
      <c r="I75" s="1850" t="s">
        <v>811</v>
      </c>
    </row>
    <row customHeight="1" ht="11.25">
      <c r="A76" s="1850" t="s">
        <v>2250</v>
      </c>
      <c r="B76" s="1850" t="s">
        <v>16</v>
      </c>
      <c r="C76" s="1850" t="s">
        <v>2512</v>
      </c>
      <c r="D76" s="1850" t="s">
        <v>2513</v>
      </c>
      <c r="E76" s="1850" t="s">
        <v>2514</v>
      </c>
      <c r="F76" s="1850" t="s">
        <v>2515</v>
      </c>
      <c r="G76" s="1850" t="s">
        <v>28</v>
      </c>
      <c r="H76" s="1850" t="s">
        <v>28</v>
      </c>
      <c r="I76" s="1850" t="s">
        <v>811</v>
      </c>
    </row>
    <row customHeight="1" ht="11.25">
      <c r="A77" s="1850" t="s">
        <v>2250</v>
      </c>
      <c r="B77" s="1850" t="s">
        <v>16</v>
      </c>
      <c r="C77" s="1850" t="s">
        <v>2516</v>
      </c>
      <c r="D77" s="1850" t="s">
        <v>2517</v>
      </c>
      <c r="E77" s="1850" t="s">
        <v>2518</v>
      </c>
      <c r="F77" s="1850" t="s">
        <v>2360</v>
      </c>
      <c r="G77" s="1850" t="s">
        <v>28</v>
      </c>
      <c r="H77" s="1850" t="s">
        <v>28</v>
      </c>
      <c r="I77" s="1850" t="s">
        <v>811</v>
      </c>
    </row>
    <row customHeight="1" ht="11.25">
      <c r="A78" s="1850" t="s">
        <v>2250</v>
      </c>
      <c r="B78" s="1850" t="s">
        <v>16</v>
      </c>
      <c r="C78" s="1850" t="s">
        <v>2519</v>
      </c>
      <c r="D78" s="1850" t="s">
        <v>2520</v>
      </c>
      <c r="E78" s="1850" t="s">
        <v>2521</v>
      </c>
      <c r="F78" s="1850" t="s">
        <v>2522</v>
      </c>
      <c r="G78" s="1850" t="s">
        <v>28</v>
      </c>
      <c r="H78" s="1850" t="s">
        <v>28</v>
      </c>
      <c r="I78" s="1850" t="s">
        <v>811</v>
      </c>
    </row>
    <row customHeight="1" ht="11.25">
      <c r="A79" s="1850" t="s">
        <v>2250</v>
      </c>
      <c r="B79" s="1850" t="s">
        <v>16</v>
      </c>
      <c r="C79" s="1850" t="s">
        <v>2523</v>
      </c>
      <c r="D79" s="1850" t="s">
        <v>2524</v>
      </c>
      <c r="E79" s="1850" t="s">
        <v>2525</v>
      </c>
      <c r="F79" s="1850" t="s">
        <v>2526</v>
      </c>
      <c r="G79" s="1850" t="s">
        <v>28</v>
      </c>
      <c r="H79" s="1850" t="s">
        <v>28</v>
      </c>
      <c r="I79" s="1850" t="s">
        <v>811</v>
      </c>
    </row>
    <row customHeight="1" ht="11.25">
      <c r="A80" s="1850" t="s">
        <v>2250</v>
      </c>
      <c r="B80" s="1850" t="s">
        <v>16</v>
      </c>
      <c r="C80" s="1850" t="s">
        <v>2527</v>
      </c>
      <c r="D80" s="1850" t="s">
        <v>2528</v>
      </c>
      <c r="E80" s="1850" t="s">
        <v>2529</v>
      </c>
      <c r="F80" s="1850" t="s">
        <v>2530</v>
      </c>
      <c r="G80" s="1850" t="s">
        <v>28</v>
      </c>
      <c r="H80" s="1850" t="s">
        <v>28</v>
      </c>
      <c r="I80" s="1850" t="s">
        <v>811</v>
      </c>
    </row>
    <row customHeight="1" ht="11.25">
      <c r="A81" s="1850" t="s">
        <v>2250</v>
      </c>
      <c r="B81" s="1850" t="s">
        <v>16</v>
      </c>
      <c r="C81" s="1850" t="s">
        <v>2531</v>
      </c>
      <c r="D81" s="1850" t="s">
        <v>2532</v>
      </c>
      <c r="E81" s="1850" t="s">
        <v>2533</v>
      </c>
      <c r="F81" s="1850" t="s">
        <v>2534</v>
      </c>
      <c r="G81" s="1850" t="s">
        <v>28</v>
      </c>
      <c r="H81" s="1850" t="s">
        <v>28</v>
      </c>
      <c r="I81" s="1850" t="s">
        <v>811</v>
      </c>
    </row>
    <row customHeight="1" ht="11.25">
      <c r="A82" s="1850" t="s">
        <v>2250</v>
      </c>
      <c r="B82" s="1850" t="s">
        <v>16</v>
      </c>
      <c r="C82" s="1850" t="s">
        <v>2535</v>
      </c>
      <c r="D82" s="1850" t="s">
        <v>2536</v>
      </c>
      <c r="E82" s="1850" t="s">
        <v>2537</v>
      </c>
      <c r="F82" s="1850" t="s">
        <v>2296</v>
      </c>
      <c r="G82" s="1850" t="s">
        <v>28</v>
      </c>
      <c r="H82" s="1850" t="s">
        <v>28</v>
      </c>
      <c r="I82" s="1850" t="s">
        <v>811</v>
      </c>
    </row>
    <row customHeight="1" ht="11.25">
      <c r="A83" s="1850" t="s">
        <v>2250</v>
      </c>
      <c r="B83" s="1850" t="s">
        <v>16</v>
      </c>
      <c r="C83" s="1850" t="s">
        <v>2538</v>
      </c>
      <c r="D83" s="1850" t="s">
        <v>2539</v>
      </c>
      <c r="E83" s="1850" t="s">
        <v>2540</v>
      </c>
      <c r="F83" s="1850" t="s">
        <v>2541</v>
      </c>
      <c r="G83" s="1850" t="s">
        <v>28</v>
      </c>
      <c r="H83" s="1850" t="s">
        <v>28</v>
      </c>
      <c r="I83" s="1850" t="s">
        <v>811</v>
      </c>
    </row>
    <row customHeight="1" ht="11.25">
      <c r="A84" s="1850" t="s">
        <v>2250</v>
      </c>
      <c r="B84" s="1850" t="s">
        <v>16</v>
      </c>
      <c r="C84" s="1850" t="s">
        <v>2542</v>
      </c>
      <c r="D84" s="1850" t="s">
        <v>2543</v>
      </c>
      <c r="E84" s="1850" t="s">
        <v>2544</v>
      </c>
      <c r="F84" s="1850" t="s">
        <v>2545</v>
      </c>
      <c r="G84" s="1850" t="s">
        <v>28</v>
      </c>
      <c r="H84" s="1850" t="s">
        <v>28</v>
      </c>
      <c r="I84" s="1850" t="s">
        <v>811</v>
      </c>
    </row>
    <row customHeight="1" ht="11.25">
      <c r="A85" s="1850" t="s">
        <v>2250</v>
      </c>
      <c r="B85" s="1850" t="s">
        <v>16</v>
      </c>
      <c r="C85" s="1850" t="s">
        <v>2546</v>
      </c>
      <c r="D85" s="1850" t="s">
        <v>2547</v>
      </c>
      <c r="E85" s="1850" t="s">
        <v>2548</v>
      </c>
      <c r="F85" s="1850" t="s">
        <v>2318</v>
      </c>
      <c r="G85" s="1850" t="s">
        <v>28</v>
      </c>
      <c r="H85" s="1850" t="s">
        <v>28</v>
      </c>
      <c r="I85" s="1850" t="s">
        <v>811</v>
      </c>
    </row>
    <row customHeight="1" ht="11.25">
      <c r="A86" s="1850" t="s">
        <v>2250</v>
      </c>
      <c r="B86" s="1850" t="s">
        <v>16</v>
      </c>
      <c r="C86" s="1850" t="s">
        <v>2549</v>
      </c>
      <c r="D86" s="1850" t="s">
        <v>2550</v>
      </c>
      <c r="E86" s="1850" t="s">
        <v>2551</v>
      </c>
      <c r="F86" s="1850" t="s">
        <v>2552</v>
      </c>
      <c r="G86" s="1850" t="s">
        <v>28</v>
      </c>
      <c r="H86" s="1850" t="s">
        <v>28</v>
      </c>
      <c r="I86" s="1850" t="s">
        <v>811</v>
      </c>
    </row>
    <row customHeight="1" ht="11.25">
      <c r="A87" s="1850" t="s">
        <v>2250</v>
      </c>
      <c r="B87" s="1850" t="s">
        <v>16</v>
      </c>
      <c r="C87" s="1850" t="s">
        <v>2553</v>
      </c>
      <c r="D87" s="1850" t="s">
        <v>2554</v>
      </c>
      <c r="E87" s="1850" t="s">
        <v>2555</v>
      </c>
      <c r="F87" s="1850" t="s">
        <v>2285</v>
      </c>
      <c r="G87" s="1850" t="s">
        <v>28</v>
      </c>
      <c r="H87" s="1850" t="s">
        <v>28</v>
      </c>
      <c r="I87" s="1850" t="s">
        <v>811</v>
      </c>
    </row>
    <row customHeight="1" ht="11.25">
      <c r="A88" s="1850" t="s">
        <v>2250</v>
      </c>
      <c r="B88" s="1850" t="s">
        <v>16</v>
      </c>
      <c r="C88" s="1850" t="s">
        <v>2556</v>
      </c>
      <c r="D88" s="1850" t="s">
        <v>2557</v>
      </c>
      <c r="E88" s="1850" t="s">
        <v>2558</v>
      </c>
      <c r="F88" s="1850" t="s">
        <v>2311</v>
      </c>
      <c r="G88" s="1850" t="s">
        <v>28</v>
      </c>
      <c r="H88" s="1850" t="s">
        <v>28</v>
      </c>
      <c r="I88" s="1850" t="s">
        <v>811</v>
      </c>
    </row>
    <row customHeight="1" ht="11.25">
      <c r="A89" s="1850" t="s">
        <v>2250</v>
      </c>
      <c r="B89" s="1850" t="s">
        <v>16</v>
      </c>
      <c r="C89" s="1850" t="s">
        <v>2559</v>
      </c>
      <c r="D89" s="1850" t="s">
        <v>2560</v>
      </c>
      <c r="E89" s="1850" t="s">
        <v>2561</v>
      </c>
      <c r="F89" s="1850" t="s">
        <v>2322</v>
      </c>
      <c r="G89" s="1850" t="s">
        <v>28</v>
      </c>
      <c r="H89" s="1850" t="s">
        <v>28</v>
      </c>
      <c r="I89" s="1850" t="s">
        <v>811</v>
      </c>
    </row>
    <row customHeight="1" ht="11.25">
      <c r="A90" s="1850" t="s">
        <v>2250</v>
      </c>
      <c r="B90" s="1850" t="s">
        <v>16</v>
      </c>
      <c r="C90" s="1850" t="s">
        <v>2562</v>
      </c>
      <c r="D90" s="1850" t="s">
        <v>2563</v>
      </c>
      <c r="E90" s="1850" t="s">
        <v>2564</v>
      </c>
      <c r="F90" s="1850" t="s">
        <v>2263</v>
      </c>
      <c r="G90" s="1850" t="s">
        <v>28</v>
      </c>
      <c r="H90" s="1850" t="s">
        <v>28</v>
      </c>
      <c r="I90" s="1850" t="s">
        <v>811</v>
      </c>
    </row>
    <row customHeight="1" ht="11.25">
      <c r="A91" s="1850" t="s">
        <v>2250</v>
      </c>
      <c r="B91" s="1850" t="s">
        <v>16</v>
      </c>
      <c r="C91" s="1850" t="s">
        <v>2565</v>
      </c>
      <c r="D91" s="1850" t="s">
        <v>2566</v>
      </c>
      <c r="E91" s="1850" t="s">
        <v>2567</v>
      </c>
      <c r="F91" s="1850" t="s">
        <v>2258</v>
      </c>
      <c r="G91" s="1850" t="s">
        <v>28</v>
      </c>
      <c r="H91" s="1850" t="s">
        <v>28</v>
      </c>
      <c r="I91" s="1850" t="s">
        <v>811</v>
      </c>
    </row>
    <row customHeight="1" ht="11.25">
      <c r="A92" s="1850" t="s">
        <v>2250</v>
      </c>
      <c r="B92" s="1850" t="s">
        <v>16</v>
      </c>
      <c r="C92" s="1850" t="s">
        <v>2568</v>
      </c>
      <c r="D92" s="1850" t="s">
        <v>2569</v>
      </c>
      <c r="E92" s="1850" t="s">
        <v>2570</v>
      </c>
      <c r="F92" s="1850" t="s">
        <v>2571</v>
      </c>
      <c r="G92" s="1850" t="s">
        <v>28</v>
      </c>
      <c r="H92" s="1850" t="s">
        <v>28</v>
      </c>
      <c r="I92" s="1850" t="s">
        <v>811</v>
      </c>
    </row>
    <row customHeight="1" ht="11.25">
      <c r="A93" s="1850" t="s">
        <v>2250</v>
      </c>
      <c r="B93" s="1850" t="s">
        <v>16</v>
      </c>
      <c r="C93" s="1850" t="s">
        <v>2572</v>
      </c>
      <c r="D93" s="1850" t="s">
        <v>2573</v>
      </c>
      <c r="E93" s="1850" t="s">
        <v>2570</v>
      </c>
      <c r="F93" s="1850" t="s">
        <v>2574</v>
      </c>
      <c r="G93" s="1850" t="s">
        <v>28</v>
      </c>
      <c r="H93" s="1850" t="s">
        <v>28</v>
      </c>
      <c r="I93" s="1850" t="s">
        <v>811</v>
      </c>
    </row>
    <row customHeight="1" ht="11.25">
      <c r="A94" s="1850" t="s">
        <v>2250</v>
      </c>
      <c r="B94" s="1850" t="s">
        <v>16</v>
      </c>
      <c r="C94" s="1850" t="s">
        <v>2575</v>
      </c>
      <c r="D94" s="1850" t="s">
        <v>2576</v>
      </c>
      <c r="E94" s="1850" t="s">
        <v>2577</v>
      </c>
      <c r="F94" s="1850" t="s">
        <v>2578</v>
      </c>
      <c r="G94" s="1850" t="s">
        <v>28</v>
      </c>
      <c r="H94" s="1850" t="s">
        <v>28</v>
      </c>
      <c r="I94" s="1850" t="s">
        <v>811</v>
      </c>
    </row>
    <row customHeight="1" ht="11.25">
      <c r="A95" s="1850" t="s">
        <v>2250</v>
      </c>
      <c r="B95" s="1850" t="s">
        <v>16</v>
      </c>
      <c r="C95" s="1850" t="s">
        <v>2579</v>
      </c>
      <c r="D95" s="1850" t="s">
        <v>2580</v>
      </c>
      <c r="E95" s="1850" t="s">
        <v>2581</v>
      </c>
      <c r="F95" s="1850" t="s">
        <v>2258</v>
      </c>
      <c r="G95" s="1850" t="s">
        <v>28</v>
      </c>
      <c r="H95" s="1850" t="s">
        <v>28</v>
      </c>
      <c r="I95" s="1850" t="s">
        <v>811</v>
      </c>
    </row>
    <row customHeight="1" ht="11.25">
      <c r="A96" s="1850" t="s">
        <v>2250</v>
      </c>
      <c r="B96" s="1850" t="s">
        <v>16</v>
      </c>
      <c r="C96" s="1850" t="s">
        <v>2582</v>
      </c>
      <c r="D96" s="1850" t="s">
        <v>2583</v>
      </c>
      <c r="E96" s="1850" t="s">
        <v>2584</v>
      </c>
      <c r="F96" s="1850" t="s">
        <v>2552</v>
      </c>
      <c r="G96" s="1850" t="s">
        <v>28</v>
      </c>
      <c r="H96" s="1850" t="s">
        <v>28</v>
      </c>
      <c r="I96" s="1850" t="s">
        <v>811</v>
      </c>
    </row>
    <row customHeight="1" ht="11.25">
      <c r="A97" s="1850" t="s">
        <v>2250</v>
      </c>
      <c r="B97" s="1850" t="s">
        <v>16</v>
      </c>
      <c r="C97" s="1850" t="s">
        <v>2585</v>
      </c>
      <c r="D97" s="1850" t="s">
        <v>2586</v>
      </c>
      <c r="E97" s="1850" t="s">
        <v>2587</v>
      </c>
      <c r="F97" s="1850" t="s">
        <v>2343</v>
      </c>
      <c r="G97" s="1850" t="s">
        <v>28</v>
      </c>
      <c r="H97" s="1850" t="s">
        <v>28</v>
      </c>
      <c r="I97" s="1850" t="s">
        <v>811</v>
      </c>
    </row>
    <row customHeight="1" ht="11.25">
      <c r="A98" s="1850" t="s">
        <v>2250</v>
      </c>
      <c r="B98" s="1850" t="s">
        <v>16</v>
      </c>
      <c r="C98" s="1850" t="s">
        <v>2588</v>
      </c>
      <c r="D98" s="1850" t="s">
        <v>2589</v>
      </c>
      <c r="E98" s="1850" t="s">
        <v>2590</v>
      </c>
      <c r="F98" s="1850" t="s">
        <v>2360</v>
      </c>
      <c r="G98" s="1850" t="s">
        <v>28</v>
      </c>
      <c r="H98" s="1850" t="s">
        <v>28</v>
      </c>
      <c r="I98" s="1850" t="s">
        <v>811</v>
      </c>
    </row>
    <row customHeight="1" ht="11.25">
      <c r="A99" s="1850" t="s">
        <v>2250</v>
      </c>
      <c r="B99" s="1850" t="s">
        <v>16</v>
      </c>
      <c r="C99" s="1850" t="s">
        <v>2591</v>
      </c>
      <c r="D99" s="1850" t="s">
        <v>2592</v>
      </c>
      <c r="E99" s="1850" t="s">
        <v>2593</v>
      </c>
      <c r="F99" s="1850" t="s">
        <v>2493</v>
      </c>
      <c r="G99" s="1850" t="s">
        <v>28</v>
      </c>
      <c r="H99" s="1850" t="s">
        <v>28</v>
      </c>
      <c r="I99" s="1850" t="s">
        <v>811</v>
      </c>
    </row>
    <row customHeight="1" ht="11.25">
      <c r="A100" s="1850" t="s">
        <v>2250</v>
      </c>
      <c r="B100" s="1850" t="s">
        <v>16</v>
      </c>
      <c r="C100" s="1850" t="s">
        <v>2594</v>
      </c>
      <c r="D100" s="1850" t="s">
        <v>2595</v>
      </c>
      <c r="E100" s="1850" t="s">
        <v>2596</v>
      </c>
      <c r="F100" s="1850" t="s">
        <v>2263</v>
      </c>
      <c r="G100" s="1850" t="s">
        <v>28</v>
      </c>
      <c r="H100" s="1850" t="s">
        <v>28</v>
      </c>
      <c r="I100" s="1850" t="s">
        <v>811</v>
      </c>
    </row>
    <row customHeight="1" ht="11.25">
      <c r="A101" s="1850" t="s">
        <v>2250</v>
      </c>
      <c r="B101" s="1850" t="s">
        <v>16</v>
      </c>
      <c r="C101" s="1850" t="s">
        <v>2597</v>
      </c>
      <c r="D101" s="1850" t="s">
        <v>2598</v>
      </c>
      <c r="E101" s="1850" t="s">
        <v>2599</v>
      </c>
      <c r="F101" s="1850" t="s">
        <v>2552</v>
      </c>
      <c r="G101" s="1850" t="s">
        <v>28</v>
      </c>
      <c r="H101" s="1850" t="s">
        <v>28</v>
      </c>
      <c r="I101" s="1850" t="s">
        <v>811</v>
      </c>
    </row>
    <row customHeight="1" ht="11.25">
      <c r="A102" s="1850" t="s">
        <v>2250</v>
      </c>
      <c r="B102" s="1850" t="s">
        <v>16</v>
      </c>
      <c r="C102" s="1850" t="s">
        <v>2600</v>
      </c>
      <c r="D102" s="1850" t="s">
        <v>2601</v>
      </c>
      <c r="E102" s="1850" t="s">
        <v>2602</v>
      </c>
      <c r="F102" s="1850" t="s">
        <v>579</v>
      </c>
      <c r="G102" s="1850" t="s">
        <v>28</v>
      </c>
      <c r="H102" s="1850" t="s">
        <v>28</v>
      </c>
      <c r="I102" s="1850" t="s">
        <v>811</v>
      </c>
    </row>
    <row customHeight="1" ht="11.25">
      <c r="A103" s="1850" t="s">
        <v>2250</v>
      </c>
      <c r="B103" s="1850" t="s">
        <v>16</v>
      </c>
      <c r="C103" s="1850" t="s">
        <v>2603</v>
      </c>
      <c r="D103" s="1850" t="s">
        <v>2604</v>
      </c>
      <c r="E103" s="1850" t="s">
        <v>2605</v>
      </c>
      <c r="F103" s="1850" t="s">
        <v>579</v>
      </c>
      <c r="G103" s="1850" t="s">
        <v>28</v>
      </c>
      <c r="H103" s="1850" t="s">
        <v>28</v>
      </c>
      <c r="I103" s="1850" t="s">
        <v>811</v>
      </c>
    </row>
    <row customHeight="1" ht="11.25">
      <c r="A104" s="1850" t="s">
        <v>2250</v>
      </c>
      <c r="B104" s="1850" t="s">
        <v>16</v>
      </c>
      <c r="C104" s="1850" t="s">
        <v>2606</v>
      </c>
      <c r="D104" s="1850" t="s">
        <v>2607</v>
      </c>
      <c r="E104" s="1850" t="s">
        <v>2608</v>
      </c>
      <c r="F104" s="1850" t="s">
        <v>579</v>
      </c>
      <c r="G104" s="1850" t="s">
        <v>28</v>
      </c>
      <c r="H104" s="1850" t="s">
        <v>28</v>
      </c>
      <c r="I104" s="1850" t="s">
        <v>811</v>
      </c>
    </row>
    <row customHeight="1" ht="11.25">
      <c r="A105" s="1850" t="s">
        <v>2250</v>
      </c>
      <c r="B105" s="1850" t="s">
        <v>16</v>
      </c>
      <c r="C105" s="1850" t="s">
        <v>2609</v>
      </c>
      <c r="D105" s="1850" t="s">
        <v>2610</v>
      </c>
      <c r="E105" s="1850" t="s">
        <v>2611</v>
      </c>
      <c r="F105" s="1850" t="s">
        <v>579</v>
      </c>
      <c r="G105" s="1850" t="s">
        <v>28</v>
      </c>
      <c r="H105" s="1850" t="s">
        <v>28</v>
      </c>
      <c r="I105" s="1850" t="s">
        <v>811</v>
      </c>
    </row>
    <row customHeight="1" ht="11.25">
      <c r="A106" s="1850" t="s">
        <v>2250</v>
      </c>
      <c r="B106" s="1850" t="s">
        <v>16</v>
      </c>
      <c r="C106" s="1850" t="s">
        <v>2612</v>
      </c>
      <c r="D106" s="1850" t="s">
        <v>2613</v>
      </c>
      <c r="E106" s="1850" t="s">
        <v>2614</v>
      </c>
      <c r="F106" s="1850" t="s">
        <v>579</v>
      </c>
      <c r="G106" s="1850" t="s">
        <v>28</v>
      </c>
      <c r="H106" s="1850" t="s">
        <v>28</v>
      </c>
      <c r="I106" s="1850" t="s">
        <v>811</v>
      </c>
    </row>
    <row customHeight="1" ht="11.25">
      <c r="A107" s="1850" t="s">
        <v>2250</v>
      </c>
      <c r="B107" s="1850" t="s">
        <v>16</v>
      </c>
      <c r="C107" s="1850" t="s">
        <v>2615</v>
      </c>
      <c r="D107" s="1850" t="s">
        <v>2616</v>
      </c>
      <c r="E107" s="1850" t="s">
        <v>2617</v>
      </c>
      <c r="F107" s="1850" t="s">
        <v>2618</v>
      </c>
      <c r="G107" s="1850" t="s">
        <v>28</v>
      </c>
      <c r="H107" s="1850" t="s">
        <v>28</v>
      </c>
      <c r="I107" s="1850" t="s">
        <v>811</v>
      </c>
    </row>
    <row customHeight="1" ht="11.25">
      <c r="A108" s="1850" t="s">
        <v>2250</v>
      </c>
      <c r="B108" s="1850" t="s">
        <v>16</v>
      </c>
      <c r="C108" s="1850" t="s">
        <v>2619</v>
      </c>
      <c r="D108" s="1850" t="s">
        <v>2620</v>
      </c>
      <c r="E108" s="1850" t="s">
        <v>2510</v>
      </c>
      <c r="F108" s="1850" t="s">
        <v>2621</v>
      </c>
      <c r="G108" s="1850" t="s">
        <v>28</v>
      </c>
      <c r="H108" s="1850" t="s">
        <v>28</v>
      </c>
      <c r="I108" s="1850" t="s">
        <v>811</v>
      </c>
    </row>
    <row customHeight="1" ht="11.25">
      <c r="A109" s="1850" t="s">
        <v>2250</v>
      </c>
      <c r="B109" s="1850" t="s">
        <v>16</v>
      </c>
      <c r="C109" s="1850" t="s">
        <v>2622</v>
      </c>
      <c r="D109" s="1850" t="s">
        <v>2623</v>
      </c>
      <c r="E109" s="1850" t="s">
        <v>2624</v>
      </c>
      <c r="F109" s="1850" t="s">
        <v>2485</v>
      </c>
      <c r="G109" s="1850" t="s">
        <v>28</v>
      </c>
      <c r="H109" s="1850" t="s">
        <v>28</v>
      </c>
      <c r="I109" s="1850" t="s">
        <v>811</v>
      </c>
    </row>
    <row customHeight="1" ht="11.25">
      <c r="A110" s="1850" t="s">
        <v>2250</v>
      </c>
      <c r="B110" s="1850" t="s">
        <v>16</v>
      </c>
      <c r="C110" s="1850" t="s">
        <v>2625</v>
      </c>
      <c r="D110" s="1850" t="s">
        <v>2626</v>
      </c>
      <c r="E110" s="1850" t="s">
        <v>2627</v>
      </c>
      <c r="F110" s="1850" t="s">
        <v>2628</v>
      </c>
      <c r="G110" s="1850" t="s">
        <v>28</v>
      </c>
      <c r="H110" s="1850" t="s">
        <v>28</v>
      </c>
      <c r="I110" s="1850" t="s">
        <v>811</v>
      </c>
    </row>
    <row customHeight="1" ht="11.25">
      <c r="A111" s="1850" t="s">
        <v>2250</v>
      </c>
      <c r="B111" s="1850" t="s">
        <v>16</v>
      </c>
      <c r="C111" s="1850" t="s">
        <v>2629</v>
      </c>
      <c r="D111" s="1850" t="s">
        <v>2630</v>
      </c>
      <c r="E111" s="1850" t="s">
        <v>2631</v>
      </c>
      <c r="F111" s="1850" t="s">
        <v>2632</v>
      </c>
      <c r="G111" s="1850" t="s">
        <v>28</v>
      </c>
      <c r="H111" s="1850" t="s">
        <v>28</v>
      </c>
      <c r="I111" s="1850" t="s">
        <v>811</v>
      </c>
    </row>
    <row customHeight="1" ht="11.25">
      <c r="A112" s="1850" t="s">
        <v>2250</v>
      </c>
      <c r="B112" s="1850" t="s">
        <v>16</v>
      </c>
      <c r="C112" s="1850" t="s">
        <v>2633</v>
      </c>
      <c r="D112" s="1850" t="s">
        <v>2634</v>
      </c>
      <c r="E112" s="1850" t="s">
        <v>2635</v>
      </c>
      <c r="F112" s="1850" t="s">
        <v>2636</v>
      </c>
      <c r="G112" s="1850" t="s">
        <v>28</v>
      </c>
      <c r="H112" s="1850" t="s">
        <v>28</v>
      </c>
      <c r="I112" s="1850" t="s">
        <v>811</v>
      </c>
    </row>
    <row customHeight="1" ht="11.25">
      <c r="A113" s="1850" t="s">
        <v>2250</v>
      </c>
      <c r="B113" s="1850" t="s">
        <v>16</v>
      </c>
      <c r="C113" s="1850" t="s">
        <v>2637</v>
      </c>
      <c r="D113" s="1850" t="s">
        <v>2638</v>
      </c>
      <c r="E113" s="1850" t="s">
        <v>2639</v>
      </c>
      <c r="F113" s="1850" t="s">
        <v>2640</v>
      </c>
      <c r="G113" s="1850" t="s">
        <v>2641</v>
      </c>
      <c r="H113" s="1850" t="s">
        <v>28</v>
      </c>
      <c r="I113" s="1850" t="s">
        <v>811</v>
      </c>
    </row>
    <row customHeight="1" ht="11.25">
      <c r="A114" s="1850" t="s">
        <v>2250</v>
      </c>
      <c r="B114" s="1850" t="s">
        <v>16</v>
      </c>
      <c r="C114" s="1850" t="s">
        <v>2642</v>
      </c>
      <c r="D114" s="1850" t="s">
        <v>2643</v>
      </c>
      <c r="E114" s="1850" t="s">
        <v>2644</v>
      </c>
      <c r="F114" s="1850" t="s">
        <v>2636</v>
      </c>
      <c r="G114" s="1850" t="s">
        <v>28</v>
      </c>
      <c r="H114" s="1850" t="s">
        <v>28</v>
      </c>
      <c r="I114" s="1850" t="s">
        <v>811</v>
      </c>
    </row>
    <row customHeight="1" ht="11.25">
      <c r="A115" s="1850" t="s">
        <v>2250</v>
      </c>
      <c r="B115" s="1850" t="s">
        <v>16</v>
      </c>
      <c r="C115" s="1850" t="s">
        <v>2645</v>
      </c>
      <c r="D115" s="1850" t="s">
        <v>2646</v>
      </c>
      <c r="E115" s="1850" t="s">
        <v>2647</v>
      </c>
      <c r="F115" s="1850" t="s">
        <v>2648</v>
      </c>
      <c r="G115" s="1850" t="s">
        <v>28</v>
      </c>
      <c r="H115" s="1850" t="s">
        <v>28</v>
      </c>
      <c r="I115" s="1850" t="s">
        <v>811</v>
      </c>
    </row>
    <row customHeight="1" ht="11.25">
      <c r="A116" s="1850" t="s">
        <v>2250</v>
      </c>
      <c r="B116" s="1850" t="s">
        <v>16</v>
      </c>
      <c r="C116" s="1850" t="s">
        <v>2649</v>
      </c>
      <c r="D116" s="1850" t="s">
        <v>2650</v>
      </c>
      <c r="E116" s="1850" t="s">
        <v>2651</v>
      </c>
      <c r="F116" s="1850" t="s">
        <v>2628</v>
      </c>
      <c r="G116" s="1850" t="s">
        <v>28</v>
      </c>
      <c r="H116" s="1850" t="s">
        <v>28</v>
      </c>
      <c r="I116" s="1850" t="s">
        <v>811</v>
      </c>
    </row>
    <row customHeight="1" ht="11.25">
      <c r="A117" s="1850" t="s">
        <v>2250</v>
      </c>
      <c r="B117" s="1850" t="s">
        <v>16</v>
      </c>
      <c r="C117" s="1850" t="s">
        <v>2652</v>
      </c>
      <c r="D117" s="1850" t="s">
        <v>2653</v>
      </c>
      <c r="E117" s="1850" t="s">
        <v>2654</v>
      </c>
      <c r="F117" s="1850" t="s">
        <v>2655</v>
      </c>
      <c r="G117" s="1850" t="s">
        <v>28</v>
      </c>
      <c r="H117" s="1850" t="s">
        <v>28</v>
      </c>
      <c r="I117" s="1850" t="s">
        <v>811</v>
      </c>
    </row>
    <row customHeight="1" ht="11.25">
      <c r="A118" s="1850" t="s">
        <v>2250</v>
      </c>
      <c r="B118" s="1850" t="s">
        <v>16</v>
      </c>
      <c r="C118" s="1850" t="s">
        <v>2656</v>
      </c>
      <c r="D118" s="1850" t="s">
        <v>2657</v>
      </c>
      <c r="E118" s="1850" t="s">
        <v>2658</v>
      </c>
      <c r="F118" s="1850" t="s">
        <v>2485</v>
      </c>
      <c r="G118" s="1850" t="s">
        <v>28</v>
      </c>
      <c r="H118" s="1850" t="s">
        <v>28</v>
      </c>
      <c r="I118" s="1850" t="s">
        <v>811</v>
      </c>
    </row>
    <row customHeight="1" ht="11.25">
      <c r="A119" s="1850" t="s">
        <v>2250</v>
      </c>
      <c r="B119" s="1850" t="s">
        <v>16</v>
      </c>
      <c r="C119" s="1850" t="s">
        <v>2659</v>
      </c>
      <c r="D119" s="1850" t="s">
        <v>2660</v>
      </c>
      <c r="E119" s="1850" t="s">
        <v>2661</v>
      </c>
      <c r="F119" s="1850" t="s">
        <v>2388</v>
      </c>
      <c r="G119" s="1850" t="s">
        <v>28</v>
      </c>
      <c r="H119" s="1850" t="s">
        <v>28</v>
      </c>
      <c r="I119" s="1850" t="s">
        <v>811</v>
      </c>
    </row>
    <row customHeight="1" ht="11.25">
      <c r="A120" s="1850" t="s">
        <v>2250</v>
      </c>
      <c r="B120" s="1850" t="s">
        <v>16</v>
      </c>
      <c r="C120" s="1850" t="s">
        <v>2662</v>
      </c>
      <c r="D120" s="1850" t="s">
        <v>2663</v>
      </c>
      <c r="E120" s="1850" t="s">
        <v>2664</v>
      </c>
      <c r="F120" s="1850" t="s">
        <v>2485</v>
      </c>
      <c r="G120" s="1850" t="s">
        <v>28</v>
      </c>
      <c r="H120" s="1850" t="s">
        <v>28</v>
      </c>
      <c r="I120" s="1850" t="s">
        <v>811</v>
      </c>
    </row>
    <row customHeight="1" ht="11.25">
      <c r="A121" s="1850" t="s">
        <v>2250</v>
      </c>
      <c r="B121" s="1850" t="s">
        <v>16</v>
      </c>
      <c r="C121" s="1850" t="s">
        <v>2665</v>
      </c>
      <c r="D121" s="1850" t="s">
        <v>2666</v>
      </c>
      <c r="E121" s="1850" t="s">
        <v>2667</v>
      </c>
      <c r="F121" s="1850" t="s">
        <v>2668</v>
      </c>
      <c r="G121" s="1850" t="s">
        <v>28</v>
      </c>
      <c r="H121" s="1850" t="s">
        <v>28</v>
      </c>
      <c r="I121" s="1850" t="s">
        <v>811</v>
      </c>
    </row>
    <row customHeight="1" ht="11.25">
      <c r="A122" s="1850" t="s">
        <v>2250</v>
      </c>
      <c r="B122" s="1850" t="s">
        <v>16</v>
      </c>
      <c r="C122" s="1850" t="s">
        <v>2669</v>
      </c>
      <c r="D122" s="1850" t="s">
        <v>2670</v>
      </c>
      <c r="E122" s="1850" t="s">
        <v>2671</v>
      </c>
      <c r="F122" s="1850" t="s">
        <v>2285</v>
      </c>
      <c r="G122" s="1850" t="s">
        <v>28</v>
      </c>
      <c r="H122" s="1850" t="s">
        <v>28</v>
      </c>
      <c r="I122" s="1850" t="s">
        <v>811</v>
      </c>
    </row>
    <row customHeight="1" ht="11.25">
      <c r="A123" s="1850" t="s">
        <v>2250</v>
      </c>
      <c r="B123" s="1850" t="s">
        <v>16</v>
      </c>
      <c r="C123" s="1850" t="s">
        <v>2672</v>
      </c>
      <c r="D123" s="1850" t="s">
        <v>2673</v>
      </c>
      <c r="E123" s="1850" t="s">
        <v>2674</v>
      </c>
      <c r="F123" s="1850" t="s">
        <v>2476</v>
      </c>
      <c r="G123" s="1850" t="s">
        <v>28</v>
      </c>
      <c r="H123" s="1850" t="s">
        <v>28</v>
      </c>
      <c r="I123" s="1850" t="s">
        <v>811</v>
      </c>
    </row>
    <row customHeight="1" ht="11.25">
      <c r="A124" s="1850" t="s">
        <v>2250</v>
      </c>
      <c r="B124" s="1850" t="s">
        <v>16</v>
      </c>
      <c r="C124" s="1850" t="s">
        <v>2675</v>
      </c>
      <c r="D124" s="1850" t="s">
        <v>2676</v>
      </c>
      <c r="E124" s="1850" t="s">
        <v>2677</v>
      </c>
      <c r="F124" s="1850" t="s">
        <v>2668</v>
      </c>
      <c r="G124" s="1850" t="s">
        <v>28</v>
      </c>
      <c r="H124" s="1850" t="s">
        <v>28</v>
      </c>
      <c r="I124" s="1850" t="s">
        <v>811</v>
      </c>
    </row>
    <row customHeight="1" ht="11.25">
      <c r="A125" s="1850" t="s">
        <v>2250</v>
      </c>
      <c r="B125" s="1850" t="s">
        <v>16</v>
      </c>
      <c r="C125" s="1850" t="s">
        <v>2678</v>
      </c>
      <c r="D125" s="1850" t="s">
        <v>2679</v>
      </c>
      <c r="E125" s="1850" t="s">
        <v>2680</v>
      </c>
      <c r="F125" s="1850" t="s">
        <v>2447</v>
      </c>
      <c r="G125" s="1850" t="s">
        <v>2681</v>
      </c>
      <c r="H125" s="1850" t="s">
        <v>28</v>
      </c>
      <c r="I125" s="1850" t="s">
        <v>811</v>
      </c>
    </row>
    <row customHeight="1" ht="11.25">
      <c r="A126" s="1850" t="s">
        <v>2250</v>
      </c>
      <c r="B126" s="1850" t="s">
        <v>16</v>
      </c>
      <c r="C126" s="1850" t="s">
        <v>2682</v>
      </c>
      <c r="D126" s="1850" t="s">
        <v>2683</v>
      </c>
      <c r="E126" s="1850" t="s">
        <v>2684</v>
      </c>
      <c r="F126" s="1850" t="s">
        <v>2254</v>
      </c>
      <c r="G126" s="1850" t="s">
        <v>28</v>
      </c>
      <c r="H126" s="1850" t="s">
        <v>28</v>
      </c>
      <c r="I126" s="1850" t="s">
        <v>811</v>
      </c>
    </row>
    <row customHeight="1" ht="11.25">
      <c r="A127" s="1850" t="s">
        <v>2250</v>
      </c>
      <c r="B127" s="1850" t="s">
        <v>16</v>
      </c>
      <c r="C127" s="1850" t="s">
        <v>2685</v>
      </c>
      <c r="D127" s="1850" t="s">
        <v>2686</v>
      </c>
      <c r="E127" s="1850" t="s">
        <v>2687</v>
      </c>
      <c r="F127" s="1850" t="s">
        <v>2360</v>
      </c>
      <c r="G127" s="1850" t="s">
        <v>28</v>
      </c>
      <c r="H127" s="1850" t="s">
        <v>28</v>
      </c>
      <c r="I127" s="1850" t="s">
        <v>811</v>
      </c>
    </row>
    <row customHeight="1" ht="11.25">
      <c r="A128" s="1850" t="s">
        <v>2250</v>
      </c>
      <c r="B128" s="1850" t="s">
        <v>16</v>
      </c>
      <c r="C128" s="1850" t="s">
        <v>2688</v>
      </c>
      <c r="D128" s="1850" t="s">
        <v>2689</v>
      </c>
      <c r="E128" s="1850" t="s">
        <v>2690</v>
      </c>
      <c r="F128" s="1850" t="s">
        <v>2691</v>
      </c>
      <c r="G128" s="1850" t="s">
        <v>28</v>
      </c>
      <c r="H128" s="1850" t="s">
        <v>28</v>
      </c>
      <c r="I128" s="1850" t="s">
        <v>811</v>
      </c>
    </row>
    <row customHeight="1" ht="11.25">
      <c r="A129" s="1850" t="s">
        <v>2250</v>
      </c>
      <c r="B129" s="1850" t="s">
        <v>16</v>
      </c>
      <c r="C129" s="1850" t="s">
        <v>2692</v>
      </c>
      <c r="D129" s="1850" t="s">
        <v>2693</v>
      </c>
      <c r="E129" s="1850" t="s">
        <v>2694</v>
      </c>
      <c r="F129" s="1850" t="s">
        <v>2632</v>
      </c>
      <c r="G129" s="1850" t="s">
        <v>28</v>
      </c>
      <c r="H129" s="1850" t="s">
        <v>28</v>
      </c>
      <c r="I129" s="1850" t="s">
        <v>811</v>
      </c>
    </row>
    <row customHeight="1" ht="11.25">
      <c r="A130" s="1850" t="s">
        <v>2250</v>
      </c>
      <c r="B130" s="1850" t="s">
        <v>16</v>
      </c>
      <c r="C130" s="1850" t="s">
        <v>2695</v>
      </c>
      <c r="D130" s="1850" t="s">
        <v>2696</v>
      </c>
      <c r="E130" s="1850" t="s">
        <v>2697</v>
      </c>
      <c r="F130" s="1850" t="s">
        <v>2303</v>
      </c>
      <c r="G130" s="1850" t="s">
        <v>28</v>
      </c>
      <c r="H130" s="1850" t="s">
        <v>28</v>
      </c>
      <c r="I130" s="1850" t="s">
        <v>811</v>
      </c>
    </row>
    <row customHeight="1" ht="11.25">
      <c r="A131" s="1850" t="s">
        <v>2250</v>
      </c>
      <c r="B131" s="1850" t="s">
        <v>16</v>
      </c>
      <c r="C131" s="1850" t="s">
        <v>2698</v>
      </c>
      <c r="D131" s="1850" t="s">
        <v>2699</v>
      </c>
      <c r="E131" s="1850" t="s">
        <v>2700</v>
      </c>
      <c r="F131" s="1850" t="s">
        <v>2701</v>
      </c>
      <c r="G131" s="1850" t="s">
        <v>28</v>
      </c>
      <c r="H131" s="1850" t="s">
        <v>28</v>
      </c>
      <c r="I131" s="1850" t="s">
        <v>811</v>
      </c>
    </row>
    <row customHeight="1" ht="11.25">
      <c r="A132" s="1850" t="s">
        <v>2250</v>
      </c>
      <c r="B132" s="1850" t="s">
        <v>16</v>
      </c>
      <c r="C132" s="1850" t="s">
        <v>2702</v>
      </c>
      <c r="D132" s="1850" t="s">
        <v>2703</v>
      </c>
      <c r="E132" s="1850" t="s">
        <v>2704</v>
      </c>
      <c r="F132" s="1850" t="s">
        <v>2462</v>
      </c>
      <c r="G132" s="1850" t="s">
        <v>28</v>
      </c>
      <c r="H132" s="1850" t="s">
        <v>28</v>
      </c>
      <c r="I132" s="1850" t="s">
        <v>811</v>
      </c>
    </row>
    <row customHeight="1" ht="11.25">
      <c r="A133" s="1850" t="s">
        <v>2250</v>
      </c>
      <c r="B133" s="1850" t="s">
        <v>16</v>
      </c>
      <c r="C133" s="1850" t="s">
        <v>2705</v>
      </c>
      <c r="D133" s="1850" t="s">
        <v>2706</v>
      </c>
      <c r="E133" s="1850" t="s">
        <v>2707</v>
      </c>
      <c r="F133" s="1850" t="s">
        <v>2708</v>
      </c>
      <c r="G133" s="1850" t="s">
        <v>28</v>
      </c>
      <c r="H133" s="1850" t="s">
        <v>28</v>
      </c>
      <c r="I133" s="1850" t="s">
        <v>811</v>
      </c>
    </row>
    <row customHeight="1" ht="11.25">
      <c r="A134" s="1850" t="s">
        <v>2250</v>
      </c>
      <c r="B134" s="1850" t="s">
        <v>16</v>
      </c>
      <c r="C134" s="1850" t="s">
        <v>2709</v>
      </c>
      <c r="D134" s="1850" t="s">
        <v>2710</v>
      </c>
      <c r="E134" s="1850" t="s">
        <v>2711</v>
      </c>
      <c r="F134" s="1850" t="s">
        <v>2534</v>
      </c>
      <c r="G134" s="1850" t="s">
        <v>28</v>
      </c>
      <c r="H134" s="1850" t="s">
        <v>28</v>
      </c>
      <c r="I134" s="1850" t="s">
        <v>811</v>
      </c>
    </row>
    <row customHeight="1" ht="11.25">
      <c r="A135" s="1850" t="s">
        <v>2250</v>
      </c>
      <c r="B135" s="1850" t="s">
        <v>16</v>
      </c>
      <c r="C135" s="1850" t="s">
        <v>2712</v>
      </c>
      <c r="D135" s="1850" t="s">
        <v>2713</v>
      </c>
      <c r="E135" s="1850" t="s">
        <v>2714</v>
      </c>
      <c r="F135" s="1850" t="s">
        <v>2322</v>
      </c>
      <c r="G135" s="1850" t="s">
        <v>28</v>
      </c>
      <c r="H135" s="1850" t="s">
        <v>28</v>
      </c>
      <c r="I135" s="1850" t="s">
        <v>811</v>
      </c>
    </row>
    <row customHeight="1" ht="11.25">
      <c r="A136" s="1850" t="s">
        <v>2250</v>
      </c>
      <c r="B136" s="1850" t="s">
        <v>16</v>
      </c>
      <c r="C136" s="1850" t="s">
        <v>2715</v>
      </c>
      <c r="D136" s="1850" t="s">
        <v>2716</v>
      </c>
      <c r="E136" s="1850" t="s">
        <v>2717</v>
      </c>
      <c r="F136" s="1850" t="s">
        <v>2545</v>
      </c>
      <c r="G136" s="1850" t="s">
        <v>28</v>
      </c>
      <c r="H136" s="1850" t="s">
        <v>28</v>
      </c>
      <c r="I136" s="1850" t="s">
        <v>811</v>
      </c>
    </row>
    <row customHeight="1" ht="11.25">
      <c r="A137" s="1850" t="s">
        <v>2250</v>
      </c>
      <c r="B137" s="1850" t="s">
        <v>16</v>
      </c>
      <c r="C137" s="1850" t="s">
        <v>2718</v>
      </c>
      <c r="D137" s="1850" t="s">
        <v>2719</v>
      </c>
      <c r="E137" s="1850" t="s">
        <v>2720</v>
      </c>
      <c r="F137" s="1850" t="s">
        <v>2721</v>
      </c>
      <c r="G137" s="1850" t="s">
        <v>28</v>
      </c>
      <c r="H137" s="1850" t="s">
        <v>28</v>
      </c>
      <c r="I137" s="1850" t="s">
        <v>811</v>
      </c>
    </row>
    <row customHeight="1" ht="11.25">
      <c r="A138" s="1850" t="s">
        <v>2250</v>
      </c>
      <c r="B138" s="1850" t="s">
        <v>16</v>
      </c>
      <c r="C138" s="1850" t="s">
        <v>2722</v>
      </c>
      <c r="D138" s="1850" t="s">
        <v>2723</v>
      </c>
      <c r="E138" s="1850" t="s">
        <v>2724</v>
      </c>
      <c r="F138" s="1850" t="s">
        <v>2318</v>
      </c>
      <c r="G138" s="1850" t="s">
        <v>28</v>
      </c>
      <c r="H138" s="1850" t="s">
        <v>28</v>
      </c>
      <c r="I138" s="1850" t="s">
        <v>811</v>
      </c>
    </row>
    <row customHeight="1" ht="11.25">
      <c r="A139" s="1850" t="s">
        <v>2250</v>
      </c>
      <c r="B139" s="1850" t="s">
        <v>16</v>
      </c>
      <c r="C139" s="1850" t="s">
        <v>2725</v>
      </c>
      <c r="D139" s="1850" t="s">
        <v>2726</v>
      </c>
      <c r="E139" s="1850" t="s">
        <v>2727</v>
      </c>
      <c r="F139" s="1850" t="s">
        <v>2728</v>
      </c>
      <c r="G139" s="1850" t="s">
        <v>28</v>
      </c>
      <c r="H139" s="1850" t="s">
        <v>28</v>
      </c>
      <c r="I139" s="1850" t="s">
        <v>811</v>
      </c>
    </row>
    <row customHeight="1" ht="11.25">
      <c r="A140" s="1850" t="s">
        <v>2250</v>
      </c>
      <c r="B140" s="1850" t="s">
        <v>16</v>
      </c>
      <c r="C140" s="1850" t="s">
        <v>2729</v>
      </c>
      <c r="D140" s="1850" t="s">
        <v>2730</v>
      </c>
      <c r="E140" s="1850" t="s">
        <v>2731</v>
      </c>
      <c r="F140" s="1850" t="s">
        <v>2360</v>
      </c>
      <c r="G140" s="1850" t="s">
        <v>28</v>
      </c>
      <c r="H140" s="1850" t="s">
        <v>28</v>
      </c>
      <c r="I140" s="1850" t="s">
        <v>811</v>
      </c>
    </row>
    <row customHeight="1" ht="11.25">
      <c r="A141" s="1850" t="s">
        <v>2250</v>
      </c>
      <c r="B141" s="1850" t="s">
        <v>16</v>
      </c>
      <c r="C141" s="1850" t="s">
        <v>2732</v>
      </c>
      <c r="D141" s="1850" t="s">
        <v>2733</v>
      </c>
      <c r="E141" s="1850" t="s">
        <v>2734</v>
      </c>
      <c r="F141" s="1850" t="s">
        <v>2447</v>
      </c>
      <c r="G141" s="1850" t="s">
        <v>28</v>
      </c>
      <c r="H141" s="1850" t="s">
        <v>28</v>
      </c>
      <c r="I141" s="1850" t="s">
        <v>811</v>
      </c>
    </row>
    <row customHeight="1" ht="11.25">
      <c r="A142" s="1850" t="s">
        <v>2250</v>
      </c>
      <c r="B142" s="1850" t="s">
        <v>16</v>
      </c>
      <c r="C142" s="1850" t="s">
        <v>2735</v>
      </c>
      <c r="D142" s="1850" t="s">
        <v>2736</v>
      </c>
      <c r="E142" s="1850" t="s">
        <v>2737</v>
      </c>
      <c r="F142" s="1850" t="s">
        <v>2738</v>
      </c>
      <c r="G142" s="1850" t="s">
        <v>28</v>
      </c>
      <c r="H142" s="1850" t="s">
        <v>28</v>
      </c>
      <c r="I142" s="1850" t="s">
        <v>811</v>
      </c>
    </row>
    <row customHeight="1" ht="11.25">
      <c r="A143" s="1850" t="s">
        <v>2250</v>
      </c>
      <c r="B143" s="1850" t="s">
        <v>16</v>
      </c>
      <c r="C143" s="1850" t="s">
        <v>2739</v>
      </c>
      <c r="D143" s="1850" t="s">
        <v>2740</v>
      </c>
      <c r="E143" s="1850" t="s">
        <v>2741</v>
      </c>
      <c r="F143" s="1850" t="s">
        <v>2515</v>
      </c>
      <c r="G143" s="1850" t="s">
        <v>28</v>
      </c>
      <c r="H143" s="1850" t="s">
        <v>28</v>
      </c>
      <c r="I143" s="1850" t="s">
        <v>811</v>
      </c>
    </row>
    <row customHeight="1" ht="11.25">
      <c r="A144" s="1850" t="s">
        <v>2250</v>
      </c>
      <c r="B144" s="1850" t="s">
        <v>16</v>
      </c>
      <c r="C144" s="1850" t="s">
        <v>2742</v>
      </c>
      <c r="D144" s="1850" t="s">
        <v>2743</v>
      </c>
      <c r="E144" s="1850" t="s">
        <v>2744</v>
      </c>
      <c r="F144" s="1850" t="s">
        <v>2745</v>
      </c>
      <c r="G144" s="1850" t="s">
        <v>28</v>
      </c>
      <c r="H144" s="1850" t="s">
        <v>28</v>
      </c>
      <c r="I144" s="1850" t="s">
        <v>811</v>
      </c>
    </row>
    <row customHeight="1" ht="11.25">
      <c r="A145" s="1850" t="s">
        <v>2250</v>
      </c>
      <c r="B145" s="1850" t="s">
        <v>16</v>
      </c>
      <c r="C145" s="1850" t="s">
        <v>2746</v>
      </c>
      <c r="D145" s="1850" t="s">
        <v>2747</v>
      </c>
      <c r="E145" s="1850" t="s">
        <v>2748</v>
      </c>
      <c r="F145" s="1850" t="s">
        <v>2545</v>
      </c>
      <c r="G145" s="1850" t="s">
        <v>28</v>
      </c>
      <c r="H145" s="1850" t="s">
        <v>28</v>
      </c>
      <c r="I145" s="1850" t="s">
        <v>811</v>
      </c>
    </row>
    <row customHeight="1" ht="11.25">
      <c r="A146" s="1850" t="s">
        <v>2250</v>
      </c>
      <c r="B146" s="1850" t="s">
        <v>16</v>
      </c>
      <c r="C146" s="1850" t="s">
        <v>2749</v>
      </c>
      <c r="D146" s="1850" t="s">
        <v>2750</v>
      </c>
      <c r="E146" s="1850" t="s">
        <v>2751</v>
      </c>
      <c r="F146" s="1850" t="s">
        <v>2752</v>
      </c>
      <c r="G146" s="1850" t="s">
        <v>28</v>
      </c>
      <c r="H146" s="1850" t="s">
        <v>28</v>
      </c>
      <c r="I146" s="1850" t="s">
        <v>811</v>
      </c>
    </row>
    <row customHeight="1" ht="11.25">
      <c r="A147" s="1850" t="s">
        <v>2250</v>
      </c>
      <c r="B147" s="1850" t="s">
        <v>16</v>
      </c>
      <c r="C147" s="1850" t="s">
        <v>2753</v>
      </c>
      <c r="D147" s="1850" t="s">
        <v>2754</v>
      </c>
      <c r="E147" s="1850" t="s">
        <v>2755</v>
      </c>
      <c r="F147" s="1850" t="s">
        <v>2541</v>
      </c>
      <c r="G147" s="1850" t="s">
        <v>28</v>
      </c>
      <c r="H147" s="1850" t="s">
        <v>28</v>
      </c>
      <c r="I147" s="1850" t="s">
        <v>811</v>
      </c>
    </row>
    <row customHeight="1" ht="11.25">
      <c r="A148" s="1850" t="s">
        <v>2250</v>
      </c>
      <c r="B148" s="1850" t="s">
        <v>16</v>
      </c>
      <c r="C148" s="1850" t="s">
        <v>2756</v>
      </c>
      <c r="D148" s="1850" t="s">
        <v>2757</v>
      </c>
      <c r="E148" s="1850" t="s">
        <v>2758</v>
      </c>
      <c r="F148" s="1850" t="s">
        <v>2545</v>
      </c>
      <c r="G148" s="1850" t="s">
        <v>28</v>
      </c>
      <c r="H148" s="1850" t="s">
        <v>28</v>
      </c>
      <c r="I148" s="1850" t="s">
        <v>811</v>
      </c>
    </row>
    <row customHeight="1" ht="11.25">
      <c r="A149" s="1850" t="s">
        <v>2250</v>
      </c>
      <c r="B149" s="1850" t="s">
        <v>16</v>
      </c>
      <c r="C149" s="1850" t="s">
        <v>2759</v>
      </c>
      <c r="D149" s="1850" t="s">
        <v>2760</v>
      </c>
      <c r="E149" s="1850" t="s">
        <v>2761</v>
      </c>
      <c r="F149" s="1850" t="s">
        <v>2360</v>
      </c>
      <c r="G149" s="1850" t="s">
        <v>28</v>
      </c>
      <c r="H149" s="1850" t="s">
        <v>28</v>
      </c>
      <c r="I149" s="1850" t="s">
        <v>811</v>
      </c>
    </row>
    <row customHeight="1" ht="11.25">
      <c r="A150" s="1850" t="s">
        <v>2250</v>
      </c>
      <c r="B150" s="1850" t="s">
        <v>16</v>
      </c>
      <c r="C150" s="1850" t="s">
        <v>2762</v>
      </c>
      <c r="D150" s="1850" t="s">
        <v>2763</v>
      </c>
      <c r="E150" s="1850" t="s">
        <v>2764</v>
      </c>
      <c r="F150" s="1850" t="s">
        <v>2303</v>
      </c>
      <c r="G150" s="1850" t="s">
        <v>28</v>
      </c>
      <c r="H150" s="1850" t="s">
        <v>28</v>
      </c>
      <c r="I150" s="1850" t="s">
        <v>811</v>
      </c>
    </row>
    <row customHeight="1" ht="11.25">
      <c r="A151" s="1850" t="s">
        <v>2250</v>
      </c>
      <c r="B151" s="1850" t="s">
        <v>16</v>
      </c>
      <c r="C151" s="1850" t="s">
        <v>2765</v>
      </c>
      <c r="D151" s="1850" t="s">
        <v>2766</v>
      </c>
      <c r="E151" s="1850" t="s">
        <v>2767</v>
      </c>
      <c r="F151" s="1850" t="s">
        <v>2752</v>
      </c>
      <c r="G151" s="1850" t="s">
        <v>28</v>
      </c>
      <c r="H151" s="1850" t="s">
        <v>28</v>
      </c>
      <c r="I151" s="1850" t="s">
        <v>811</v>
      </c>
    </row>
    <row customHeight="1" ht="11.25">
      <c r="A152" s="1850" t="s">
        <v>2250</v>
      </c>
      <c r="B152" s="1850" t="s">
        <v>16</v>
      </c>
      <c r="C152" s="1850" t="s">
        <v>2768</v>
      </c>
      <c r="D152" s="1850" t="s">
        <v>2769</v>
      </c>
      <c r="E152" s="1850" t="s">
        <v>2770</v>
      </c>
      <c r="F152" s="1850" t="s">
        <v>2534</v>
      </c>
      <c r="G152" s="1850" t="s">
        <v>28</v>
      </c>
      <c r="H152" s="1850" t="s">
        <v>28</v>
      </c>
      <c r="I152" s="1850" t="s">
        <v>811</v>
      </c>
    </row>
    <row customHeight="1" ht="11.25">
      <c r="A153" s="1850" t="s">
        <v>2250</v>
      </c>
      <c r="B153" s="1850" t="s">
        <v>16</v>
      </c>
      <c r="C153" s="1850" t="s">
        <v>2771</v>
      </c>
      <c r="D153" s="1850" t="s">
        <v>2772</v>
      </c>
      <c r="E153" s="1850" t="s">
        <v>2773</v>
      </c>
      <c r="F153" s="1850" t="s">
        <v>2530</v>
      </c>
      <c r="G153" s="1850" t="s">
        <v>28</v>
      </c>
      <c r="H153" s="1850" t="s">
        <v>28</v>
      </c>
      <c r="I153" s="1850" t="s">
        <v>811</v>
      </c>
    </row>
    <row customHeight="1" ht="11.25">
      <c r="A154" s="1850" t="s">
        <v>2250</v>
      </c>
      <c r="B154" s="1850" t="s">
        <v>16</v>
      </c>
      <c r="C154" s="1850" t="s">
        <v>2774</v>
      </c>
      <c r="D154" s="1850" t="s">
        <v>2775</v>
      </c>
      <c r="E154" s="1850" t="s">
        <v>2776</v>
      </c>
      <c r="F154" s="1850" t="s">
        <v>2447</v>
      </c>
      <c r="G154" s="1850" t="s">
        <v>28</v>
      </c>
      <c r="H154" s="1850" t="s">
        <v>28</v>
      </c>
      <c r="I154" s="1850" t="s">
        <v>811</v>
      </c>
    </row>
    <row customHeight="1" ht="11.25">
      <c r="A155" s="1850" t="s">
        <v>2250</v>
      </c>
      <c r="B155" s="1850" t="s">
        <v>16</v>
      </c>
      <c r="C155" s="1850" t="s">
        <v>2777</v>
      </c>
      <c r="D155" s="1850" t="s">
        <v>2778</v>
      </c>
      <c r="E155" s="1850" t="s">
        <v>2779</v>
      </c>
      <c r="F155" s="1850" t="s">
        <v>2485</v>
      </c>
      <c r="G155" s="1850" t="s">
        <v>28</v>
      </c>
      <c r="H155" s="1850" t="s">
        <v>28</v>
      </c>
      <c r="I155" s="1850" t="s">
        <v>811</v>
      </c>
    </row>
    <row customHeight="1" ht="11.25">
      <c r="A156" s="1850" t="s">
        <v>2250</v>
      </c>
      <c r="B156" s="1850" t="s">
        <v>16</v>
      </c>
      <c r="C156" s="1850" t="s">
        <v>2780</v>
      </c>
      <c r="D156" s="1850" t="s">
        <v>2781</v>
      </c>
      <c r="E156" s="1850" t="s">
        <v>2782</v>
      </c>
      <c r="F156" s="1850" t="s">
        <v>2311</v>
      </c>
      <c r="G156" s="1850" t="s">
        <v>28</v>
      </c>
      <c r="H156" s="1850" t="s">
        <v>28</v>
      </c>
      <c r="I156" s="1850" t="s">
        <v>811</v>
      </c>
    </row>
    <row customHeight="1" ht="11.25">
      <c r="A157" s="1850" t="s">
        <v>2250</v>
      </c>
      <c r="B157" s="1850" t="s">
        <v>16</v>
      </c>
      <c r="C157" s="1850" t="s">
        <v>2783</v>
      </c>
      <c r="D157" s="1850" t="s">
        <v>2784</v>
      </c>
      <c r="E157" s="1850" t="s">
        <v>2785</v>
      </c>
      <c r="F157" s="1850" t="s">
        <v>2786</v>
      </c>
      <c r="G157" s="1850" t="s">
        <v>28</v>
      </c>
      <c r="H157" s="1850" t="s">
        <v>28</v>
      </c>
      <c r="I157" s="1850" t="s">
        <v>811</v>
      </c>
    </row>
    <row customHeight="1" ht="11.25">
      <c r="A158" s="1850" t="s">
        <v>2250</v>
      </c>
      <c r="B158" s="1850" t="s">
        <v>16</v>
      </c>
      <c r="C158" s="1850" t="s">
        <v>2787</v>
      </c>
      <c r="D158" s="1850" t="s">
        <v>2788</v>
      </c>
      <c r="E158" s="1850" t="s">
        <v>2789</v>
      </c>
      <c r="F158" s="1850" t="s">
        <v>2447</v>
      </c>
      <c r="G158" s="1850" t="s">
        <v>28</v>
      </c>
      <c r="H158" s="1850" t="s">
        <v>28</v>
      </c>
      <c r="I158" s="1850" t="s">
        <v>811</v>
      </c>
    </row>
    <row customHeight="1" ht="11.25">
      <c r="A159" s="1850" t="s">
        <v>2250</v>
      </c>
      <c r="B159" s="1850" t="s">
        <v>16</v>
      </c>
      <c r="C159" s="1850" t="s">
        <v>2790</v>
      </c>
      <c r="D159" s="1850" t="s">
        <v>2791</v>
      </c>
      <c r="E159" s="1850" t="s">
        <v>2792</v>
      </c>
      <c r="F159" s="1850" t="s">
        <v>2728</v>
      </c>
      <c r="G159" s="1850" t="s">
        <v>28</v>
      </c>
      <c r="H159" s="1850" t="s">
        <v>28</v>
      </c>
      <c r="I159" s="1850" t="s">
        <v>811</v>
      </c>
    </row>
    <row customHeight="1" ht="11.25">
      <c r="A160" s="1850" t="s">
        <v>2250</v>
      </c>
      <c r="B160" s="1850" t="s">
        <v>16</v>
      </c>
      <c r="C160" s="1850" t="s">
        <v>2793</v>
      </c>
      <c r="D160" s="1850" t="s">
        <v>2794</v>
      </c>
      <c r="E160" s="1850" t="s">
        <v>2795</v>
      </c>
      <c r="F160" s="1850" t="s">
        <v>2796</v>
      </c>
      <c r="G160" s="1850" t="s">
        <v>28</v>
      </c>
      <c r="H160" s="1850" t="s">
        <v>28</v>
      </c>
      <c r="I160" s="1850" t="s">
        <v>811</v>
      </c>
    </row>
    <row customHeight="1" ht="11.25">
      <c r="A161" s="1850" t="s">
        <v>2250</v>
      </c>
      <c r="B161" s="1850" t="s">
        <v>16</v>
      </c>
      <c r="C161" s="1850" t="s">
        <v>2797</v>
      </c>
      <c r="D161" s="1850" t="s">
        <v>2798</v>
      </c>
      <c r="E161" s="1850" t="s">
        <v>2799</v>
      </c>
      <c r="F161" s="1850" t="s">
        <v>2552</v>
      </c>
      <c r="G161" s="1850" t="s">
        <v>28</v>
      </c>
      <c r="H161" s="1850" t="s">
        <v>28</v>
      </c>
      <c r="I161" s="1850" t="s">
        <v>811</v>
      </c>
    </row>
    <row customHeight="1" ht="11.25">
      <c r="A162" s="1850" t="s">
        <v>2250</v>
      </c>
      <c r="B162" s="1850" t="s">
        <v>16</v>
      </c>
      <c r="C162" s="1850" t="s">
        <v>2800</v>
      </c>
      <c r="D162" s="1850" t="s">
        <v>2801</v>
      </c>
      <c r="E162" s="1850" t="s">
        <v>2802</v>
      </c>
      <c r="F162" s="1850" t="s">
        <v>2803</v>
      </c>
      <c r="G162" s="1850" t="s">
        <v>28</v>
      </c>
      <c r="H162" s="1850" t="s">
        <v>28</v>
      </c>
      <c r="I162" s="1850" t="s">
        <v>811</v>
      </c>
    </row>
    <row customHeight="1" ht="11.25">
      <c r="A163" s="1850" t="s">
        <v>2250</v>
      </c>
      <c r="B163" s="1850" t="s">
        <v>16</v>
      </c>
      <c r="C163" s="1850" t="s">
        <v>2804</v>
      </c>
      <c r="D163" s="1850" t="s">
        <v>2805</v>
      </c>
      <c r="E163" s="1850" t="s">
        <v>2806</v>
      </c>
      <c r="F163" s="1850" t="s">
        <v>2322</v>
      </c>
      <c r="G163" s="1850" t="s">
        <v>28</v>
      </c>
      <c r="H163" s="1850" t="s">
        <v>28</v>
      </c>
      <c r="I163" s="1850" t="s">
        <v>811</v>
      </c>
    </row>
    <row customHeight="1" ht="11.25">
      <c r="A164" s="1850" t="s">
        <v>2250</v>
      </c>
      <c r="B164" s="1850" t="s">
        <v>16</v>
      </c>
      <c r="C164" s="1850" t="s">
        <v>2807</v>
      </c>
      <c r="D164" s="1850" t="s">
        <v>2808</v>
      </c>
      <c r="E164" s="1850" t="s">
        <v>2809</v>
      </c>
      <c r="F164" s="1850" t="s">
        <v>2526</v>
      </c>
      <c r="G164" s="1850" t="s">
        <v>28</v>
      </c>
      <c r="H164" s="1850" t="s">
        <v>28</v>
      </c>
      <c r="I164" s="1850" t="s">
        <v>811</v>
      </c>
    </row>
    <row customHeight="1" ht="11.25">
      <c r="A165" s="1850" t="s">
        <v>2250</v>
      </c>
      <c r="B165" s="1850" t="s">
        <v>16</v>
      </c>
      <c r="C165" s="1850" t="s">
        <v>2810</v>
      </c>
      <c r="D165" s="1850" t="s">
        <v>2811</v>
      </c>
      <c r="E165" s="1850" t="s">
        <v>2812</v>
      </c>
      <c r="F165" s="1850" t="s">
        <v>2640</v>
      </c>
      <c r="G165" s="1850" t="s">
        <v>2813</v>
      </c>
      <c r="H165" s="1850" t="s">
        <v>28</v>
      </c>
      <c r="I165" s="1850" t="s">
        <v>811</v>
      </c>
    </row>
    <row customHeight="1" ht="11.25">
      <c r="A166" s="1850" t="s">
        <v>2250</v>
      </c>
      <c r="B166" s="1850" t="s">
        <v>16</v>
      </c>
      <c r="C166" s="1850" t="s">
        <v>2814</v>
      </c>
      <c r="D166" s="1850" t="s">
        <v>2815</v>
      </c>
      <c r="E166" s="1850" t="s">
        <v>2816</v>
      </c>
      <c r="F166" s="1850" t="s">
        <v>2691</v>
      </c>
      <c r="G166" s="1850" t="s">
        <v>28</v>
      </c>
      <c r="H166" s="1850" t="s">
        <v>28</v>
      </c>
      <c r="I166" s="1850" t="s">
        <v>811</v>
      </c>
    </row>
    <row customHeight="1" ht="11.25">
      <c r="A167" s="1850" t="s">
        <v>2250</v>
      </c>
      <c r="B167" s="1850" t="s">
        <v>16</v>
      </c>
      <c r="C167" s="1850" t="s">
        <v>2817</v>
      </c>
      <c r="D167" s="1850" t="s">
        <v>2818</v>
      </c>
      <c r="E167" s="1850" t="s">
        <v>2819</v>
      </c>
      <c r="F167" s="1850" t="s">
        <v>2534</v>
      </c>
      <c r="G167" s="1850" t="s">
        <v>28</v>
      </c>
      <c r="H167" s="1850" t="s">
        <v>28</v>
      </c>
      <c r="I167" s="1850" t="s">
        <v>811</v>
      </c>
    </row>
    <row customHeight="1" ht="11.25">
      <c r="A168" s="1850" t="s">
        <v>2250</v>
      </c>
      <c r="B168" s="1850" t="s">
        <v>16</v>
      </c>
      <c r="C168" s="1850" t="s">
        <v>2820</v>
      </c>
      <c r="D168" s="1850" t="s">
        <v>2821</v>
      </c>
      <c r="E168" s="1850" t="s">
        <v>2822</v>
      </c>
      <c r="F168" s="1850" t="s">
        <v>2745</v>
      </c>
      <c r="G168" s="1850" t="s">
        <v>28</v>
      </c>
      <c r="H168" s="1850" t="s">
        <v>28</v>
      </c>
      <c r="I168" s="1850" t="s">
        <v>811</v>
      </c>
    </row>
    <row customHeight="1" ht="11.25">
      <c r="A169" s="1850" t="s">
        <v>2250</v>
      </c>
      <c r="B169" s="1850" t="s">
        <v>16</v>
      </c>
      <c r="C169" s="1850" t="s">
        <v>2823</v>
      </c>
      <c r="D169" s="1850" t="s">
        <v>2824</v>
      </c>
      <c r="E169" s="1850" t="s">
        <v>2825</v>
      </c>
      <c r="F169" s="1850" t="s">
        <v>2826</v>
      </c>
      <c r="G169" s="1850" t="s">
        <v>28</v>
      </c>
      <c r="H169" s="1850" t="s">
        <v>28</v>
      </c>
      <c r="I169" s="1850" t="s">
        <v>811</v>
      </c>
    </row>
    <row customHeight="1" ht="11.25">
      <c r="A170" s="1850" t="s">
        <v>2250</v>
      </c>
      <c r="B170" s="1850" t="s">
        <v>16</v>
      </c>
      <c r="C170" s="1850" t="s">
        <v>2827</v>
      </c>
      <c r="D170" s="1850" t="s">
        <v>2828</v>
      </c>
      <c r="E170" s="1850" t="s">
        <v>2829</v>
      </c>
      <c r="F170" s="1850" t="s">
        <v>2541</v>
      </c>
      <c r="G170" s="1850" t="s">
        <v>2830</v>
      </c>
      <c r="H170" s="1850" t="s">
        <v>28</v>
      </c>
      <c r="I170" s="1850" t="s">
        <v>811</v>
      </c>
    </row>
    <row customHeight="1" ht="11.25">
      <c r="A171" s="1850" t="s">
        <v>2250</v>
      </c>
      <c r="B171" s="1850" t="s">
        <v>16</v>
      </c>
      <c r="C171" s="1850" t="s">
        <v>2831</v>
      </c>
      <c r="D171" s="1850" t="s">
        <v>2832</v>
      </c>
      <c r="E171" s="1850" t="s">
        <v>2833</v>
      </c>
      <c r="F171" s="1850" t="s">
        <v>2541</v>
      </c>
      <c r="G171" s="1850" t="s">
        <v>28</v>
      </c>
      <c r="H171" s="1850" t="s">
        <v>28</v>
      </c>
      <c r="I171" s="1850" t="s">
        <v>811</v>
      </c>
    </row>
    <row customHeight="1" ht="11.25">
      <c r="A172" s="1850" t="s">
        <v>2250</v>
      </c>
      <c r="B172" s="1850" t="s">
        <v>16</v>
      </c>
      <c r="C172" s="1850" t="s">
        <v>2834</v>
      </c>
      <c r="D172" s="1850" t="s">
        <v>2835</v>
      </c>
      <c r="E172" s="1850" t="s">
        <v>2836</v>
      </c>
      <c r="F172" s="1850" t="s">
        <v>2837</v>
      </c>
      <c r="G172" s="1850" t="s">
        <v>28</v>
      </c>
      <c r="H172" s="1850" t="s">
        <v>28</v>
      </c>
      <c r="I172" s="1850" t="s">
        <v>811</v>
      </c>
    </row>
    <row customHeight="1" ht="11.25">
      <c r="A173" s="1850" t="s">
        <v>2250</v>
      </c>
      <c r="B173" s="1850" t="s">
        <v>16</v>
      </c>
      <c r="C173" s="1850" t="s">
        <v>2838</v>
      </c>
      <c r="D173" s="1850" t="s">
        <v>2839</v>
      </c>
      <c r="E173" s="1850" t="s">
        <v>2840</v>
      </c>
      <c r="F173" s="1850" t="s">
        <v>2841</v>
      </c>
      <c r="G173" s="1850" t="s">
        <v>28</v>
      </c>
      <c r="H173" s="1850" t="s">
        <v>28</v>
      </c>
      <c r="I173" s="1850" t="s">
        <v>811</v>
      </c>
    </row>
    <row customHeight="1" ht="11.25">
      <c r="A174" s="1850" t="s">
        <v>2250</v>
      </c>
      <c r="B174" s="1850" t="s">
        <v>16</v>
      </c>
      <c r="C174" s="1850" t="s">
        <v>2842</v>
      </c>
      <c r="D174" s="1850" t="s">
        <v>2843</v>
      </c>
      <c r="E174" s="1850" t="s">
        <v>2844</v>
      </c>
      <c r="F174" s="1850" t="s">
        <v>2803</v>
      </c>
      <c r="G174" s="1850" t="s">
        <v>28</v>
      </c>
      <c r="H174" s="1850" t="s">
        <v>28</v>
      </c>
      <c r="I174" s="1850" t="s">
        <v>811</v>
      </c>
    </row>
    <row customHeight="1" ht="11.25">
      <c r="A175" s="1850" t="s">
        <v>2250</v>
      </c>
      <c r="B175" s="1850" t="s">
        <v>16</v>
      </c>
      <c r="C175" s="1850" t="s">
        <v>2845</v>
      </c>
      <c r="D175" s="1850" t="s">
        <v>2846</v>
      </c>
      <c r="E175" s="1850" t="s">
        <v>2847</v>
      </c>
      <c r="F175" s="1850" t="s">
        <v>2258</v>
      </c>
      <c r="G175" s="1850" t="s">
        <v>28</v>
      </c>
      <c r="H175" s="1850" t="s">
        <v>28</v>
      </c>
      <c r="I175" s="1850" t="s">
        <v>811</v>
      </c>
    </row>
    <row customHeight="1" ht="11.25">
      <c r="A176" s="1850" t="s">
        <v>2250</v>
      </c>
      <c r="B176" s="1850" t="s">
        <v>16</v>
      </c>
      <c r="C176" s="1850" t="s">
        <v>2848</v>
      </c>
      <c r="D176" s="1850" t="s">
        <v>2849</v>
      </c>
      <c r="E176" s="1850" t="s">
        <v>2850</v>
      </c>
      <c r="F176" s="1850" t="s">
        <v>2258</v>
      </c>
      <c r="G176" s="1850" t="s">
        <v>28</v>
      </c>
      <c r="H176" s="1850" t="s">
        <v>28</v>
      </c>
      <c r="I176" s="1850" t="s">
        <v>811</v>
      </c>
    </row>
    <row customHeight="1" ht="11.25">
      <c r="A177" s="1850" t="s">
        <v>2250</v>
      </c>
      <c r="B177" s="1850" t="s">
        <v>16</v>
      </c>
      <c r="C177" s="1850" t="s">
        <v>2851</v>
      </c>
      <c r="D177" s="1850" t="s">
        <v>2852</v>
      </c>
      <c r="E177" s="1850" t="s">
        <v>2506</v>
      </c>
      <c r="F177" s="1850" t="s">
        <v>2263</v>
      </c>
      <c r="G177" s="1850" t="s">
        <v>28</v>
      </c>
      <c r="H177" s="1850" t="s">
        <v>28</v>
      </c>
      <c r="I177" s="1850" t="s">
        <v>811</v>
      </c>
    </row>
    <row customHeight="1" ht="11.25">
      <c r="A178" s="1850" t="s">
        <v>2250</v>
      </c>
      <c r="B178" s="1850" t="s">
        <v>16</v>
      </c>
      <c r="C178" s="1850" t="s">
        <v>2853</v>
      </c>
      <c r="D178" s="1850" t="s">
        <v>2854</v>
      </c>
      <c r="E178" s="1850" t="s">
        <v>2855</v>
      </c>
      <c r="F178" s="1850" t="s">
        <v>2856</v>
      </c>
      <c r="G178" s="1850" t="s">
        <v>28</v>
      </c>
      <c r="H178" s="1850" t="s">
        <v>28</v>
      </c>
      <c r="I178" s="1850" t="s">
        <v>811</v>
      </c>
    </row>
    <row customHeight="1" ht="11.25">
      <c r="A179" s="1850" t="s">
        <v>2250</v>
      </c>
      <c r="B179" s="1850" t="s">
        <v>16</v>
      </c>
      <c r="C179" s="1850" t="s">
        <v>2857</v>
      </c>
      <c r="D179" s="1850" t="s">
        <v>2858</v>
      </c>
      <c r="E179" s="1850" t="s">
        <v>2855</v>
      </c>
      <c r="F179" s="1850" t="s">
        <v>2258</v>
      </c>
      <c r="G179" s="1850" t="s">
        <v>28</v>
      </c>
      <c r="H179" s="1850" t="s">
        <v>28</v>
      </c>
      <c r="I179" s="1850" t="s">
        <v>811</v>
      </c>
    </row>
    <row customHeight="1" ht="11.25">
      <c r="A180" s="1850" t="s">
        <v>2250</v>
      </c>
      <c r="B180" s="1850" t="s">
        <v>16</v>
      </c>
      <c r="C180" s="1850" t="s">
        <v>2859</v>
      </c>
      <c r="D180" s="1850" t="s">
        <v>2860</v>
      </c>
      <c r="E180" s="1850" t="s">
        <v>2861</v>
      </c>
      <c r="F180" s="1850" t="s">
        <v>2862</v>
      </c>
      <c r="G180" s="1850" t="s">
        <v>28</v>
      </c>
      <c r="H180" s="1850" t="s">
        <v>28</v>
      </c>
      <c r="I180" s="1850" t="s">
        <v>811</v>
      </c>
    </row>
    <row customHeight="1" ht="11.25">
      <c r="A181" s="1850" t="s">
        <v>2250</v>
      </c>
      <c r="B181" s="1850" t="s">
        <v>16</v>
      </c>
      <c r="C181" s="1850" t="s">
        <v>2863</v>
      </c>
      <c r="D181" s="1850" t="s">
        <v>2864</v>
      </c>
      <c r="E181" s="1850" t="s">
        <v>2865</v>
      </c>
      <c r="F181" s="1850" t="s">
        <v>2493</v>
      </c>
      <c r="G181" s="1850" t="s">
        <v>28</v>
      </c>
      <c r="H181" s="1850" t="s">
        <v>28</v>
      </c>
      <c r="I181" s="1850" t="s">
        <v>811</v>
      </c>
    </row>
    <row customHeight="1" ht="11.25">
      <c r="A182" s="1850" t="s">
        <v>2250</v>
      </c>
      <c r="B182" s="1850" t="s">
        <v>16</v>
      </c>
      <c r="C182" s="1850" t="s">
        <v>2866</v>
      </c>
      <c r="D182" s="1850" t="s">
        <v>2867</v>
      </c>
      <c r="E182" s="1850" t="s">
        <v>2868</v>
      </c>
      <c r="F182" s="1850" t="s">
        <v>2552</v>
      </c>
      <c r="G182" s="1850" t="s">
        <v>28</v>
      </c>
      <c r="H182" s="1850" t="s">
        <v>28</v>
      </c>
      <c r="I182" s="1850" t="s">
        <v>811</v>
      </c>
    </row>
    <row customHeight="1" ht="11.25">
      <c r="A183" s="1850" t="s">
        <v>2250</v>
      </c>
      <c r="B183" s="1850" t="s">
        <v>16</v>
      </c>
      <c r="C183" s="1850" t="s">
        <v>2869</v>
      </c>
      <c r="D183" s="1850" t="s">
        <v>2870</v>
      </c>
      <c r="E183" s="1850" t="s">
        <v>2871</v>
      </c>
      <c r="F183" s="1850" t="s">
        <v>2872</v>
      </c>
      <c r="G183" s="1850" t="s">
        <v>28</v>
      </c>
      <c r="H183" s="1850" t="s">
        <v>28</v>
      </c>
      <c r="I183" s="1850" t="s">
        <v>811</v>
      </c>
    </row>
    <row customHeight="1" ht="11.25">
      <c r="A184" s="1850" t="s">
        <v>2250</v>
      </c>
      <c r="B184" s="1850" t="s">
        <v>16</v>
      </c>
      <c r="C184" s="1850" t="s">
        <v>2873</v>
      </c>
      <c r="D184" s="1850" t="s">
        <v>2874</v>
      </c>
      <c r="E184" s="1850" t="s">
        <v>2875</v>
      </c>
      <c r="F184" s="1850" t="s">
        <v>52</v>
      </c>
      <c r="G184" s="1850" t="s">
        <v>28</v>
      </c>
      <c r="H184" s="1850" t="s">
        <v>28</v>
      </c>
      <c r="I184" s="1850" t="s">
        <v>811</v>
      </c>
    </row>
    <row customHeight="1" ht="11.25">
      <c r="A185" s="1850" t="s">
        <v>2250</v>
      </c>
      <c r="B185" s="1850" t="s">
        <v>16</v>
      </c>
      <c r="C185" s="1850" t="s">
        <v>2876</v>
      </c>
      <c r="D185" s="1850" t="s">
        <v>2877</v>
      </c>
      <c r="E185" s="1850" t="s">
        <v>2442</v>
      </c>
      <c r="F185" s="1850" t="s">
        <v>2878</v>
      </c>
      <c r="G185" s="1850" t="s">
        <v>28</v>
      </c>
      <c r="H185" s="1850" t="s">
        <v>28</v>
      </c>
      <c r="I185" s="1850" t="s">
        <v>811</v>
      </c>
    </row>
    <row customHeight="1" ht="11.25">
      <c r="A186" s="1850" t="s">
        <v>2250</v>
      </c>
      <c r="B186" s="1850" t="s">
        <v>16</v>
      </c>
      <c r="C186" s="1850" t="s">
        <v>2879</v>
      </c>
      <c r="D186" s="1850" t="s">
        <v>2880</v>
      </c>
      <c r="E186" s="1850" t="s">
        <v>2881</v>
      </c>
      <c r="F186" s="1850" t="s">
        <v>2263</v>
      </c>
      <c r="G186" s="1850" t="s">
        <v>28</v>
      </c>
      <c r="H186" s="1850" t="s">
        <v>28</v>
      </c>
      <c r="I186" s="1850" t="s">
        <v>811</v>
      </c>
    </row>
    <row customHeight="1" ht="11.25">
      <c r="A187" s="1850" t="s">
        <v>2250</v>
      </c>
      <c r="B187" s="1850" t="s">
        <v>16</v>
      </c>
      <c r="C187" s="1850" t="s">
        <v>2882</v>
      </c>
      <c r="D187" s="1850" t="s">
        <v>2883</v>
      </c>
      <c r="E187" s="1850" t="s">
        <v>2884</v>
      </c>
      <c r="F187" s="1850" t="s">
        <v>2335</v>
      </c>
      <c r="G187" s="1850" t="s">
        <v>28</v>
      </c>
      <c r="H187" s="1850" t="s">
        <v>28</v>
      </c>
      <c r="I187" s="1850" t="s">
        <v>811</v>
      </c>
    </row>
    <row customHeight="1" ht="11.25">
      <c r="A188" s="1850" t="s">
        <v>2250</v>
      </c>
      <c r="B188" s="1850" t="s">
        <v>16</v>
      </c>
      <c r="C188" s="1850" t="s">
        <v>2885</v>
      </c>
      <c r="D188" s="1850" t="s">
        <v>2886</v>
      </c>
      <c r="E188" s="1850" t="s">
        <v>2887</v>
      </c>
      <c r="F188" s="1850" t="s">
        <v>52</v>
      </c>
      <c r="G188" s="1850" t="s">
        <v>28</v>
      </c>
      <c r="H188" s="1850" t="s">
        <v>28</v>
      </c>
      <c r="I188" s="1850" t="s">
        <v>811</v>
      </c>
    </row>
    <row customHeight="1" ht="11.25">
      <c r="A189" s="1850" t="s">
        <v>2250</v>
      </c>
      <c r="B189" s="1850" t="s">
        <v>16</v>
      </c>
      <c r="C189" s="1850" t="s">
        <v>2888</v>
      </c>
      <c r="D189" s="1850" t="s">
        <v>2889</v>
      </c>
      <c r="E189" s="1850" t="s">
        <v>2890</v>
      </c>
      <c r="F189" s="1850" t="s">
        <v>2335</v>
      </c>
      <c r="G189" s="1850" t="s">
        <v>28</v>
      </c>
      <c r="H189" s="1850" t="s">
        <v>28</v>
      </c>
      <c r="I189" s="1850" t="s">
        <v>811</v>
      </c>
    </row>
    <row customHeight="1" ht="11.25">
      <c r="A190" s="1850" t="s">
        <v>2250</v>
      </c>
      <c r="B190" s="1850" t="s">
        <v>16</v>
      </c>
      <c r="C190" s="1850" t="s">
        <v>2891</v>
      </c>
      <c r="D190" s="1850" t="s">
        <v>2892</v>
      </c>
      <c r="E190" s="1850" t="s">
        <v>2893</v>
      </c>
      <c r="F190" s="1850" t="s">
        <v>2721</v>
      </c>
      <c r="G190" s="1850" t="s">
        <v>28</v>
      </c>
      <c r="H190" s="1850" t="s">
        <v>28</v>
      </c>
      <c r="I190" s="1850" t="s">
        <v>811</v>
      </c>
    </row>
    <row customHeight="1" ht="11.25">
      <c r="A191" s="1850" t="s">
        <v>2250</v>
      </c>
      <c r="B191" s="1850" t="s">
        <v>16</v>
      </c>
      <c r="C191" s="1850" t="s">
        <v>2894</v>
      </c>
      <c r="D191" s="1850" t="s">
        <v>2895</v>
      </c>
      <c r="E191" s="1850" t="s">
        <v>2896</v>
      </c>
      <c r="F191" s="1850" t="s">
        <v>2701</v>
      </c>
      <c r="G191" s="1850" t="s">
        <v>28</v>
      </c>
      <c r="H191" s="1850" t="s">
        <v>28</v>
      </c>
      <c r="I191" s="1850" t="s">
        <v>811</v>
      </c>
    </row>
    <row customHeight="1" ht="11.25">
      <c r="A192" s="1850" t="s">
        <v>2250</v>
      </c>
      <c r="B192" s="1850" t="s">
        <v>16</v>
      </c>
      <c r="C192" s="1850" t="s">
        <v>2897</v>
      </c>
      <c r="D192" s="1850" t="s">
        <v>2898</v>
      </c>
      <c r="E192" s="1850" t="s">
        <v>2899</v>
      </c>
      <c r="F192" s="1850" t="s">
        <v>2311</v>
      </c>
      <c r="G192" s="1850" t="s">
        <v>28</v>
      </c>
      <c r="H192" s="1850" t="s">
        <v>28</v>
      </c>
      <c r="I192" s="1850" t="s">
        <v>811</v>
      </c>
    </row>
    <row customHeight="1" ht="11.25">
      <c r="A193" s="1850" t="s">
        <v>2250</v>
      </c>
      <c r="B193" s="1850" t="s">
        <v>16</v>
      </c>
      <c r="C193" s="1850" t="s">
        <v>2900</v>
      </c>
      <c r="D193" s="1850" t="s">
        <v>2901</v>
      </c>
      <c r="E193" s="1850" t="s">
        <v>2902</v>
      </c>
      <c r="F193" s="1850" t="s">
        <v>2285</v>
      </c>
      <c r="G193" s="1850" t="s">
        <v>28</v>
      </c>
      <c r="H193" s="1850" t="s">
        <v>28</v>
      </c>
      <c r="I193" s="1850" t="s">
        <v>811</v>
      </c>
    </row>
    <row customHeight="1" ht="11.25">
      <c r="A194" s="1850" t="s">
        <v>2250</v>
      </c>
      <c r="B194" s="1850" t="s">
        <v>16</v>
      </c>
      <c r="C194" s="1850" t="s">
        <v>2903</v>
      </c>
      <c r="D194" s="1850" t="s">
        <v>2904</v>
      </c>
      <c r="E194" s="1850" t="s">
        <v>2905</v>
      </c>
      <c r="F194" s="1850" t="s">
        <v>2384</v>
      </c>
      <c r="G194" s="1850" t="s">
        <v>28</v>
      </c>
      <c r="H194" s="1850" t="s">
        <v>28</v>
      </c>
      <c r="I194" s="1850" t="s">
        <v>811</v>
      </c>
    </row>
    <row customHeight="1" ht="11.25">
      <c r="A195" s="1850" t="s">
        <v>2250</v>
      </c>
      <c r="B195" s="1850" t="s">
        <v>16</v>
      </c>
      <c r="C195" s="1850" t="s">
        <v>2906</v>
      </c>
      <c r="D195" s="1850" t="s">
        <v>2907</v>
      </c>
      <c r="E195" s="1850" t="s">
        <v>2908</v>
      </c>
      <c r="F195" s="1850" t="s">
        <v>2311</v>
      </c>
      <c r="G195" s="1850" t="s">
        <v>28</v>
      </c>
      <c r="H195" s="1850" t="s">
        <v>28</v>
      </c>
      <c r="I195" s="1850" t="s">
        <v>811</v>
      </c>
    </row>
    <row customHeight="1" ht="11.25">
      <c r="A196" s="1850" t="s">
        <v>2250</v>
      </c>
      <c r="B196" s="1850" t="s">
        <v>16</v>
      </c>
      <c r="C196" s="1850" t="s">
        <v>2909</v>
      </c>
      <c r="D196" s="1850" t="s">
        <v>2910</v>
      </c>
      <c r="E196" s="1850" t="s">
        <v>2911</v>
      </c>
      <c r="F196" s="1850" t="s">
        <v>2668</v>
      </c>
      <c r="G196" s="1850" t="s">
        <v>28</v>
      </c>
      <c r="H196" s="1850" t="s">
        <v>28</v>
      </c>
      <c r="I196" s="1850" t="s">
        <v>811</v>
      </c>
    </row>
    <row customHeight="1" ht="11.25">
      <c r="A197" s="1850" t="s">
        <v>2250</v>
      </c>
      <c r="B197" s="1850" t="s">
        <v>16</v>
      </c>
      <c r="C197" s="1850" t="s">
        <v>2912</v>
      </c>
      <c r="D197" s="1850" t="s">
        <v>2913</v>
      </c>
      <c r="E197" s="1850" t="s">
        <v>2570</v>
      </c>
      <c r="F197" s="1850" t="s">
        <v>2914</v>
      </c>
      <c r="G197" s="1850" t="s">
        <v>28</v>
      </c>
      <c r="H197" s="1850" t="s">
        <v>28</v>
      </c>
      <c r="I197" s="1850" t="s">
        <v>811</v>
      </c>
    </row>
    <row customHeight="1" ht="11.25">
      <c r="A198" s="1850" t="s">
        <v>2250</v>
      </c>
      <c r="B198" s="1850" t="s">
        <v>16</v>
      </c>
      <c r="C198" s="1850" t="s">
        <v>2915</v>
      </c>
      <c r="D198" s="1850" t="s">
        <v>2916</v>
      </c>
      <c r="E198" s="1850" t="s">
        <v>2917</v>
      </c>
      <c r="F198" s="1850" t="s">
        <v>2493</v>
      </c>
      <c r="G198" s="1850" t="s">
        <v>28</v>
      </c>
      <c r="H198" s="1850" t="s">
        <v>28</v>
      </c>
      <c r="I198" s="1850" t="s">
        <v>811</v>
      </c>
    </row>
    <row customHeight="1" ht="11.25">
      <c r="A199" s="1850" t="s">
        <v>2250</v>
      </c>
      <c r="B199" s="1850" t="s">
        <v>16</v>
      </c>
      <c r="C199" s="1850" t="s">
        <v>2918</v>
      </c>
      <c r="D199" s="1850" t="s">
        <v>2919</v>
      </c>
      <c r="E199" s="1850" t="s">
        <v>2920</v>
      </c>
      <c r="F199" s="1850" t="s">
        <v>2275</v>
      </c>
      <c r="G199" s="1850" t="s">
        <v>28</v>
      </c>
      <c r="H199" s="1850" t="s">
        <v>28</v>
      </c>
      <c r="I199" s="1850" t="s">
        <v>811</v>
      </c>
    </row>
    <row customHeight="1" ht="11.25">
      <c r="A200" s="1850" t="s">
        <v>2250</v>
      </c>
      <c r="B200" s="1850" t="s">
        <v>16</v>
      </c>
      <c r="C200" s="1850" t="s">
        <v>2921</v>
      </c>
      <c r="D200" s="1850" t="s">
        <v>2922</v>
      </c>
      <c r="E200" s="1850" t="s">
        <v>2923</v>
      </c>
      <c r="F200" s="1850" t="s">
        <v>2335</v>
      </c>
      <c r="G200" s="1850" t="s">
        <v>28</v>
      </c>
      <c r="H200" s="1850" t="s">
        <v>28</v>
      </c>
      <c r="I200" s="1850" t="s">
        <v>811</v>
      </c>
    </row>
    <row customHeight="1" ht="11.25">
      <c r="A201" s="1850" t="s">
        <v>2250</v>
      </c>
      <c r="B201" s="1850" t="s">
        <v>16</v>
      </c>
      <c r="C201" s="1850" t="s">
        <v>2924</v>
      </c>
      <c r="D201" s="1850" t="s">
        <v>2925</v>
      </c>
      <c r="E201" s="1850" t="s">
        <v>2926</v>
      </c>
      <c r="F201" s="1850" t="s">
        <v>2258</v>
      </c>
      <c r="G201" s="1850" t="s">
        <v>28</v>
      </c>
      <c r="H201" s="1850" t="s">
        <v>28</v>
      </c>
      <c r="I201" s="1850" t="s">
        <v>811</v>
      </c>
    </row>
    <row customHeight="1" ht="11.25">
      <c r="A202" s="1850" t="s">
        <v>2250</v>
      </c>
      <c r="B202" s="1850" t="s">
        <v>16</v>
      </c>
      <c r="C202" s="1850" t="s">
        <v>2927</v>
      </c>
      <c r="D202" s="1850" t="s">
        <v>2928</v>
      </c>
      <c r="E202" s="1850" t="s">
        <v>2929</v>
      </c>
      <c r="F202" s="1850" t="s">
        <v>2526</v>
      </c>
      <c r="G202" s="1850" t="s">
        <v>28</v>
      </c>
      <c r="H202" s="1850" t="s">
        <v>28</v>
      </c>
      <c r="I202" s="1850" t="s">
        <v>811</v>
      </c>
    </row>
    <row customHeight="1" ht="11.25">
      <c r="A203" s="1850" t="s">
        <v>2250</v>
      </c>
      <c r="B203" s="1850" t="s">
        <v>16</v>
      </c>
      <c r="C203" s="1850" t="s">
        <v>2930</v>
      </c>
      <c r="D203" s="1850" t="s">
        <v>2931</v>
      </c>
      <c r="E203" s="1850" t="s">
        <v>2932</v>
      </c>
      <c r="F203" s="1850" t="s">
        <v>2632</v>
      </c>
      <c r="G203" s="1850" t="s">
        <v>28</v>
      </c>
      <c r="H203" s="1850" t="s">
        <v>28</v>
      </c>
      <c r="I203" s="1850" t="s">
        <v>811</v>
      </c>
    </row>
    <row customHeight="1" ht="11.25">
      <c r="A204" s="1850" t="s">
        <v>2250</v>
      </c>
      <c r="B204" s="1850" t="s">
        <v>16</v>
      </c>
      <c r="C204" s="1850" t="s">
        <v>2933</v>
      </c>
      <c r="D204" s="1850" t="s">
        <v>2934</v>
      </c>
      <c r="E204" s="1850" t="s">
        <v>2935</v>
      </c>
      <c r="F204" s="1850" t="s">
        <v>2335</v>
      </c>
      <c r="G204" s="1850" t="s">
        <v>28</v>
      </c>
      <c r="H204" s="1850" t="s">
        <v>28</v>
      </c>
      <c r="I204" s="1850" t="s">
        <v>811</v>
      </c>
    </row>
    <row customHeight="1" ht="11.25">
      <c r="A205" s="1850" t="s">
        <v>2250</v>
      </c>
      <c r="B205" s="1850" t="s">
        <v>16</v>
      </c>
      <c r="C205" s="1850" t="s">
        <v>2936</v>
      </c>
      <c r="D205" s="1850" t="s">
        <v>2937</v>
      </c>
      <c r="E205" s="1850" t="s">
        <v>2938</v>
      </c>
      <c r="F205" s="1850" t="s">
        <v>2721</v>
      </c>
      <c r="G205" s="1850" t="s">
        <v>28</v>
      </c>
      <c r="H205" s="1850" t="s">
        <v>28</v>
      </c>
      <c r="I205" s="1850" t="s">
        <v>811</v>
      </c>
    </row>
    <row customHeight="1" ht="11.25">
      <c r="A206" s="1850" t="s">
        <v>2250</v>
      </c>
      <c r="B206" s="1850" t="s">
        <v>16</v>
      </c>
      <c r="C206" s="1850" t="s">
        <v>2939</v>
      </c>
      <c r="D206" s="1850" t="s">
        <v>2940</v>
      </c>
      <c r="E206" s="1850" t="s">
        <v>2941</v>
      </c>
      <c r="F206" s="1850" t="s">
        <v>2263</v>
      </c>
      <c r="G206" s="1850" t="s">
        <v>28</v>
      </c>
      <c r="H206" s="1850" t="s">
        <v>28</v>
      </c>
      <c r="I206" s="1850" t="s">
        <v>811</v>
      </c>
    </row>
    <row customHeight="1" ht="11.25">
      <c r="A207" s="1850" t="s">
        <v>2250</v>
      </c>
      <c r="B207" s="1850" t="s">
        <v>16</v>
      </c>
      <c r="C207" s="1850" t="s">
        <v>2942</v>
      </c>
      <c r="D207" s="1850" t="s">
        <v>2943</v>
      </c>
      <c r="E207" s="1850" t="s">
        <v>2944</v>
      </c>
      <c r="F207" s="1850" t="s">
        <v>2296</v>
      </c>
      <c r="G207" s="1850" t="s">
        <v>28</v>
      </c>
      <c r="H207" s="1850" t="s">
        <v>28</v>
      </c>
      <c r="I207" s="1850" t="s">
        <v>811</v>
      </c>
    </row>
    <row customHeight="1" ht="11.25">
      <c r="A208" s="1850" t="s">
        <v>2250</v>
      </c>
      <c r="B208" s="1850" t="s">
        <v>16</v>
      </c>
      <c r="C208" s="1850" t="s">
        <v>2945</v>
      </c>
      <c r="D208" s="1850" t="s">
        <v>2946</v>
      </c>
      <c r="E208" s="1850" t="s">
        <v>2947</v>
      </c>
      <c r="F208" s="1850" t="s">
        <v>2296</v>
      </c>
      <c r="G208" s="1850" t="s">
        <v>28</v>
      </c>
      <c r="H208" s="1850" t="s">
        <v>28</v>
      </c>
      <c r="I208" s="1850" t="s">
        <v>811</v>
      </c>
    </row>
    <row customHeight="1" ht="11.25">
      <c r="A209" s="1850" t="s">
        <v>2250</v>
      </c>
      <c r="B209" s="1850" t="s">
        <v>16</v>
      </c>
      <c r="C209" s="1850" t="s">
        <v>2948</v>
      </c>
      <c r="D209" s="1850" t="s">
        <v>2949</v>
      </c>
      <c r="E209" s="1850" t="s">
        <v>2950</v>
      </c>
      <c r="F209" s="1850" t="s">
        <v>2258</v>
      </c>
      <c r="G209" s="1850" t="s">
        <v>28</v>
      </c>
      <c r="H209" s="1850" t="s">
        <v>28</v>
      </c>
      <c r="I209" s="1850" t="s">
        <v>811</v>
      </c>
    </row>
    <row customHeight="1" ht="11.25">
      <c r="A210" s="1850" t="s">
        <v>2250</v>
      </c>
      <c r="B210" s="1850" t="s">
        <v>16</v>
      </c>
      <c r="C210" s="1850" t="s">
        <v>2951</v>
      </c>
      <c r="D210" s="1850" t="s">
        <v>2952</v>
      </c>
      <c r="E210" s="1850" t="s">
        <v>2510</v>
      </c>
      <c r="F210" s="1850" t="s">
        <v>2275</v>
      </c>
      <c r="G210" s="1850" t="s">
        <v>28</v>
      </c>
      <c r="H210" s="1850" t="s">
        <v>28</v>
      </c>
      <c r="I210" s="1850" t="s">
        <v>811</v>
      </c>
    </row>
    <row customHeight="1" ht="11.25">
      <c r="A211" s="1850" t="s">
        <v>2250</v>
      </c>
      <c r="B211" s="1850" t="s">
        <v>16</v>
      </c>
      <c r="C211" s="1850" t="s">
        <v>2953</v>
      </c>
      <c r="D211" s="1850" t="s">
        <v>2954</v>
      </c>
      <c r="E211" s="1850" t="s">
        <v>2955</v>
      </c>
      <c r="F211" s="1850" t="s">
        <v>2384</v>
      </c>
      <c r="G211" s="1850" t="s">
        <v>28</v>
      </c>
      <c r="H211" s="1850" t="s">
        <v>28</v>
      </c>
      <c r="I211" s="1850" t="s">
        <v>811</v>
      </c>
    </row>
    <row customHeight="1" ht="11.25">
      <c r="A212" s="1850" t="s">
        <v>2250</v>
      </c>
      <c r="B212" s="1850" t="s">
        <v>16</v>
      </c>
      <c r="C212" s="1850" t="s">
        <v>2956</v>
      </c>
      <c r="D212" s="1850" t="s">
        <v>2957</v>
      </c>
      <c r="E212" s="1850" t="s">
        <v>2958</v>
      </c>
      <c r="F212" s="1850" t="s">
        <v>2493</v>
      </c>
      <c r="G212" s="1850" t="s">
        <v>28</v>
      </c>
      <c r="H212" s="1850" t="s">
        <v>28</v>
      </c>
      <c r="I212" s="1850" t="s">
        <v>811</v>
      </c>
    </row>
    <row customHeight="1" ht="11.25">
      <c r="A213" s="1850" t="s">
        <v>2250</v>
      </c>
      <c r="B213" s="1850" t="s">
        <v>16</v>
      </c>
      <c r="C213" s="1850" t="s">
        <v>2959</v>
      </c>
      <c r="D213" s="1850" t="s">
        <v>2960</v>
      </c>
      <c r="E213" s="1850" t="s">
        <v>2961</v>
      </c>
      <c r="F213" s="1850" t="s">
        <v>2285</v>
      </c>
      <c r="G213" s="1850" t="s">
        <v>28</v>
      </c>
      <c r="H213" s="1850" t="s">
        <v>28</v>
      </c>
      <c r="I213" s="1850" t="s">
        <v>811</v>
      </c>
    </row>
    <row customHeight="1" ht="11.25">
      <c r="A214" s="1850" t="s">
        <v>2250</v>
      </c>
      <c r="B214" s="1850" t="s">
        <v>16</v>
      </c>
      <c r="C214" s="1850" t="s">
        <v>2962</v>
      </c>
      <c r="D214" s="1850" t="s">
        <v>2963</v>
      </c>
      <c r="E214" s="1850" t="s">
        <v>2964</v>
      </c>
      <c r="F214" s="1850" t="s">
        <v>2285</v>
      </c>
      <c r="G214" s="1850" t="s">
        <v>28</v>
      </c>
      <c r="H214" s="1850" t="s">
        <v>28</v>
      </c>
      <c r="I214" s="1850" t="s">
        <v>811</v>
      </c>
    </row>
    <row customHeight="1" ht="11.25">
      <c r="A215" s="1850" t="s">
        <v>2250</v>
      </c>
      <c r="B215" s="1850" t="s">
        <v>16</v>
      </c>
      <c r="C215" s="1850" t="s">
        <v>2965</v>
      </c>
      <c r="D215" s="1850" t="s">
        <v>2966</v>
      </c>
      <c r="E215" s="1850" t="s">
        <v>2967</v>
      </c>
      <c r="F215" s="1850" t="s">
        <v>2384</v>
      </c>
      <c r="G215" s="1850" t="s">
        <v>28</v>
      </c>
      <c r="H215" s="1850" t="s">
        <v>28</v>
      </c>
      <c r="I215" s="1850" t="s">
        <v>811</v>
      </c>
    </row>
    <row customHeight="1" ht="11.25">
      <c r="A216" s="1850" t="s">
        <v>2250</v>
      </c>
      <c r="B216" s="1850" t="s">
        <v>16</v>
      </c>
      <c r="C216" s="1850" t="s">
        <v>2968</v>
      </c>
      <c r="D216" s="1850" t="s">
        <v>2966</v>
      </c>
      <c r="E216" s="1850" t="s">
        <v>2969</v>
      </c>
      <c r="F216" s="1850" t="s">
        <v>2343</v>
      </c>
      <c r="G216" s="1850" t="s">
        <v>2970</v>
      </c>
      <c r="H216" s="1850" t="s">
        <v>28</v>
      </c>
      <c r="I216" s="1850" t="s">
        <v>811</v>
      </c>
    </row>
    <row customHeight="1" ht="11.25">
      <c r="A217" s="1850" t="s">
        <v>2250</v>
      </c>
      <c r="B217" s="1850" t="s">
        <v>16</v>
      </c>
      <c r="C217" s="1850" t="s">
        <v>2971</v>
      </c>
      <c r="D217" s="1850" t="s">
        <v>2972</v>
      </c>
      <c r="E217" s="1850" t="s">
        <v>2973</v>
      </c>
      <c r="F217" s="1850" t="s">
        <v>2360</v>
      </c>
      <c r="G217" s="1850" t="s">
        <v>28</v>
      </c>
      <c r="H217" s="1850" t="s">
        <v>28</v>
      </c>
      <c r="I217" s="1850" t="s">
        <v>811</v>
      </c>
    </row>
    <row customHeight="1" ht="11.25">
      <c r="A218" s="1850" t="s">
        <v>2250</v>
      </c>
      <c r="B218" s="1850" t="s">
        <v>16</v>
      </c>
      <c r="C218" s="1850" t="s">
        <v>2974</v>
      </c>
      <c r="D218" s="1850" t="s">
        <v>2975</v>
      </c>
      <c r="E218" s="1850" t="s">
        <v>2976</v>
      </c>
      <c r="F218" s="1850" t="s">
        <v>2285</v>
      </c>
      <c r="G218" s="1850" t="s">
        <v>28</v>
      </c>
      <c r="H218" s="1850" t="s">
        <v>28</v>
      </c>
      <c r="I218" s="1850" t="s">
        <v>811</v>
      </c>
    </row>
    <row customHeight="1" ht="11.25">
      <c r="A219" s="1850" t="s">
        <v>2250</v>
      </c>
      <c r="B219" s="1850" t="s">
        <v>16</v>
      </c>
      <c r="C219" s="1850" t="s">
        <v>2977</v>
      </c>
      <c r="D219" s="1850" t="s">
        <v>2978</v>
      </c>
      <c r="E219" s="1850" t="s">
        <v>2979</v>
      </c>
      <c r="F219" s="1850" t="s">
        <v>2285</v>
      </c>
      <c r="G219" s="1850" t="s">
        <v>28</v>
      </c>
      <c r="H219" s="1850" t="s">
        <v>28</v>
      </c>
      <c r="I219" s="1850" t="s">
        <v>811</v>
      </c>
    </row>
    <row customHeight="1" ht="11.25">
      <c r="A220" s="1850" t="s">
        <v>2250</v>
      </c>
      <c r="B220" s="1850" t="s">
        <v>16</v>
      </c>
      <c r="C220" s="1850" t="s">
        <v>2980</v>
      </c>
      <c r="D220" s="1850" t="s">
        <v>2981</v>
      </c>
      <c r="E220" s="1850" t="s">
        <v>2982</v>
      </c>
      <c r="F220" s="1850" t="s">
        <v>2285</v>
      </c>
      <c r="G220" s="1850" t="s">
        <v>28</v>
      </c>
      <c r="H220" s="1850" t="s">
        <v>28</v>
      </c>
      <c r="I220" s="1850" t="s">
        <v>811</v>
      </c>
    </row>
    <row customHeight="1" ht="11.25">
      <c r="A221" s="1850" t="s">
        <v>2250</v>
      </c>
      <c r="B221" s="1850" t="s">
        <v>16</v>
      </c>
      <c r="C221" s="1850" t="s">
        <v>2983</v>
      </c>
      <c r="D221" s="1850" t="s">
        <v>2984</v>
      </c>
      <c r="E221" s="1850" t="s">
        <v>2985</v>
      </c>
      <c r="F221" s="1850" t="s">
        <v>2541</v>
      </c>
      <c r="G221" s="1850" t="s">
        <v>28</v>
      </c>
      <c r="H221" s="1850" t="s">
        <v>28</v>
      </c>
      <c r="I221" s="1850" t="s">
        <v>811</v>
      </c>
    </row>
    <row customHeight="1" ht="11.25">
      <c r="A222" s="1850" t="s">
        <v>2250</v>
      </c>
      <c r="B222" s="1850" t="s">
        <v>16</v>
      </c>
      <c r="C222" s="1850" t="s">
        <v>2986</v>
      </c>
      <c r="D222" s="1850" t="s">
        <v>2987</v>
      </c>
      <c r="E222" s="1850" t="s">
        <v>2988</v>
      </c>
      <c r="F222" s="1850" t="s">
        <v>2989</v>
      </c>
      <c r="G222" s="1850" t="s">
        <v>28</v>
      </c>
      <c r="H222" s="1850" t="s">
        <v>28</v>
      </c>
      <c r="I222" s="1850" t="s">
        <v>811</v>
      </c>
    </row>
    <row customHeight="1" ht="11.25">
      <c r="A223" s="1850" t="s">
        <v>2250</v>
      </c>
      <c r="B223" s="1850" t="s">
        <v>16</v>
      </c>
      <c r="C223" s="1850" t="s">
        <v>2990</v>
      </c>
      <c r="D223" s="1850" t="s">
        <v>2991</v>
      </c>
      <c r="E223" s="1850" t="s">
        <v>2992</v>
      </c>
      <c r="F223" s="1850" t="s">
        <v>2303</v>
      </c>
      <c r="G223" s="1850" t="s">
        <v>28</v>
      </c>
      <c r="H223" s="1850" t="s">
        <v>28</v>
      </c>
      <c r="I223" s="1850" t="s">
        <v>811</v>
      </c>
    </row>
    <row customHeight="1" ht="11.25">
      <c r="A224" s="1850" t="s">
        <v>2250</v>
      </c>
      <c r="B224" s="1850" t="s">
        <v>16</v>
      </c>
      <c r="C224" s="1850" t="s">
        <v>2993</v>
      </c>
      <c r="D224" s="1850" t="s">
        <v>2994</v>
      </c>
      <c r="E224" s="1850" t="s">
        <v>2995</v>
      </c>
      <c r="F224" s="1850" t="s">
        <v>2628</v>
      </c>
      <c r="G224" s="1850" t="s">
        <v>28</v>
      </c>
      <c r="H224" s="1850" t="s">
        <v>28</v>
      </c>
      <c r="I224" s="1850" t="s">
        <v>811</v>
      </c>
    </row>
    <row customHeight="1" ht="11.25">
      <c r="A225" s="1850" t="s">
        <v>2250</v>
      </c>
      <c r="B225" s="1850" t="s">
        <v>16</v>
      </c>
      <c r="C225" s="1850" t="s">
        <v>2996</v>
      </c>
      <c r="D225" s="1850" t="s">
        <v>2997</v>
      </c>
      <c r="E225" s="1850" t="s">
        <v>2998</v>
      </c>
      <c r="F225" s="1850" t="s">
        <v>52</v>
      </c>
      <c r="G225" s="1850" t="s">
        <v>2999</v>
      </c>
      <c r="H225" s="1850" t="s">
        <v>28</v>
      </c>
      <c r="I225" s="1850" t="s">
        <v>811</v>
      </c>
    </row>
    <row customHeight="1" ht="11.25">
      <c r="A226" s="1850" t="s">
        <v>2250</v>
      </c>
      <c r="B226" s="1850" t="s">
        <v>16</v>
      </c>
      <c r="C226" s="1850" t="s">
        <v>3000</v>
      </c>
      <c r="D226" s="1850" t="s">
        <v>3001</v>
      </c>
      <c r="E226" s="1850" t="s">
        <v>3002</v>
      </c>
      <c r="F226" s="1850" t="s">
        <v>2691</v>
      </c>
      <c r="G226" s="1850" t="s">
        <v>28</v>
      </c>
      <c r="H226" s="1850" t="s">
        <v>28</v>
      </c>
      <c r="I226" s="1850" t="s">
        <v>811</v>
      </c>
    </row>
    <row customHeight="1" ht="11.25">
      <c r="A227" s="1850" t="s">
        <v>2250</v>
      </c>
      <c r="B227" s="1850" t="s">
        <v>16</v>
      </c>
      <c r="C227" s="1850" t="s">
        <v>3003</v>
      </c>
      <c r="D227" s="1850" t="s">
        <v>3004</v>
      </c>
      <c r="E227" s="1850" t="s">
        <v>3005</v>
      </c>
      <c r="F227" s="1850" t="s">
        <v>2270</v>
      </c>
      <c r="G227" s="1850" t="s">
        <v>28</v>
      </c>
      <c r="H227" s="1850" t="s">
        <v>28</v>
      </c>
      <c r="I227" s="1850" t="s">
        <v>811</v>
      </c>
    </row>
    <row customHeight="1" ht="11.25">
      <c r="A228" s="1850" t="s">
        <v>2250</v>
      </c>
      <c r="B228" s="1850" t="s">
        <v>16</v>
      </c>
      <c r="C228" s="1850" t="s">
        <v>3006</v>
      </c>
      <c r="D228" s="1850" t="s">
        <v>3007</v>
      </c>
      <c r="E228" s="1850" t="s">
        <v>3008</v>
      </c>
      <c r="F228" s="1850" t="s">
        <v>2534</v>
      </c>
      <c r="G228" s="1850" t="s">
        <v>28</v>
      </c>
      <c r="H228" s="1850" t="s">
        <v>28</v>
      </c>
      <c r="I228" s="1850" t="s">
        <v>811</v>
      </c>
    </row>
    <row customHeight="1" ht="11.25">
      <c r="A229" s="1850" t="s">
        <v>2250</v>
      </c>
      <c r="B229" s="1850" t="s">
        <v>16</v>
      </c>
      <c r="C229" s="1850" t="s">
        <v>3009</v>
      </c>
      <c r="D229" s="1850" t="s">
        <v>3010</v>
      </c>
      <c r="E229" s="1850" t="s">
        <v>3011</v>
      </c>
      <c r="F229" s="1850" t="s">
        <v>2258</v>
      </c>
      <c r="G229" s="1850" t="s">
        <v>28</v>
      </c>
      <c r="H229" s="1850" t="s">
        <v>28</v>
      </c>
      <c r="I229" s="1850" t="s">
        <v>811</v>
      </c>
    </row>
    <row customHeight="1" ht="11.25">
      <c r="A230" s="1850" t="s">
        <v>2250</v>
      </c>
      <c r="B230" s="1850" t="s">
        <v>16</v>
      </c>
      <c r="C230" s="1850" t="s">
        <v>3012</v>
      </c>
      <c r="D230" s="1850" t="s">
        <v>3013</v>
      </c>
      <c r="E230" s="1850" t="s">
        <v>3014</v>
      </c>
      <c r="F230" s="1850" t="s">
        <v>2263</v>
      </c>
      <c r="G230" s="1850" t="s">
        <v>28</v>
      </c>
      <c r="H230" s="1850" t="s">
        <v>28</v>
      </c>
      <c r="I230" s="1850" t="s">
        <v>811</v>
      </c>
    </row>
    <row customHeight="1" ht="11.25">
      <c r="A231" s="1850" t="s">
        <v>2250</v>
      </c>
      <c r="B231" s="1850" t="s">
        <v>16</v>
      </c>
      <c r="C231" s="1850" t="s">
        <v>3015</v>
      </c>
      <c r="D231" s="1850" t="s">
        <v>3016</v>
      </c>
      <c r="E231" s="1850" t="s">
        <v>3017</v>
      </c>
      <c r="F231" s="1850" t="s">
        <v>3018</v>
      </c>
      <c r="G231" s="1850" t="s">
        <v>28</v>
      </c>
      <c r="H231" s="1850" t="s">
        <v>28</v>
      </c>
      <c r="I231" s="1850" t="s">
        <v>811</v>
      </c>
    </row>
    <row customHeight="1" ht="11.25">
      <c r="A232" s="1850" t="s">
        <v>2250</v>
      </c>
      <c r="B232" s="1850" t="s">
        <v>16</v>
      </c>
      <c r="C232" s="1850" t="s">
        <v>3019</v>
      </c>
      <c r="D232" s="1850" t="s">
        <v>3020</v>
      </c>
      <c r="E232" s="1850" t="s">
        <v>3021</v>
      </c>
      <c r="F232" s="1850" t="s">
        <v>2493</v>
      </c>
      <c r="G232" s="1850" t="s">
        <v>28</v>
      </c>
      <c r="H232" s="1850" t="s">
        <v>28</v>
      </c>
      <c r="I232" s="1850" t="s">
        <v>811</v>
      </c>
    </row>
    <row customHeight="1" ht="11.25">
      <c r="A233" s="1850" t="s">
        <v>2250</v>
      </c>
      <c r="B233" s="1850" t="s">
        <v>16</v>
      </c>
      <c r="C233" s="1850" t="s">
        <v>3022</v>
      </c>
      <c r="D233" s="1850" t="s">
        <v>3023</v>
      </c>
      <c r="E233" s="1850" t="s">
        <v>3024</v>
      </c>
      <c r="F233" s="1850" t="s">
        <v>2322</v>
      </c>
      <c r="G233" s="1850" t="s">
        <v>28</v>
      </c>
      <c r="H233" s="1850" t="s">
        <v>28</v>
      </c>
      <c r="I233" s="1850" t="s">
        <v>811</v>
      </c>
    </row>
    <row customHeight="1" ht="11.25">
      <c r="A234" s="1850" t="s">
        <v>2250</v>
      </c>
      <c r="B234" s="1850" t="s">
        <v>16</v>
      </c>
      <c r="C234" s="1850" t="s">
        <v>3025</v>
      </c>
      <c r="D234" s="1850" t="s">
        <v>3026</v>
      </c>
      <c r="E234" s="1850" t="s">
        <v>3027</v>
      </c>
      <c r="F234" s="1850" t="s">
        <v>2258</v>
      </c>
      <c r="G234" s="1850" t="s">
        <v>28</v>
      </c>
      <c r="H234" s="1850" t="s">
        <v>28</v>
      </c>
      <c r="I234" s="1850" t="s">
        <v>811</v>
      </c>
    </row>
    <row customHeight="1" ht="11.25">
      <c r="A235" s="1850" t="s">
        <v>2250</v>
      </c>
      <c r="B235" s="1850" t="s">
        <v>16</v>
      </c>
      <c r="C235" s="1850" t="s">
        <v>3028</v>
      </c>
      <c r="D235" s="1850" t="s">
        <v>3029</v>
      </c>
      <c r="E235" s="1850" t="s">
        <v>3030</v>
      </c>
      <c r="F235" s="1850" t="s">
        <v>2258</v>
      </c>
      <c r="G235" s="1850" t="s">
        <v>28</v>
      </c>
      <c r="H235" s="1850" t="s">
        <v>28</v>
      </c>
      <c r="I235" s="1850" t="s">
        <v>811</v>
      </c>
    </row>
    <row customHeight="1" ht="11.25">
      <c r="A236" s="1850" t="s">
        <v>2250</v>
      </c>
      <c r="B236" s="1850" t="s">
        <v>16</v>
      </c>
      <c r="C236" s="1850" t="s">
        <v>3031</v>
      </c>
      <c r="D236" s="1850" t="s">
        <v>3032</v>
      </c>
      <c r="E236" s="1850" t="s">
        <v>3033</v>
      </c>
      <c r="F236" s="1850" t="s">
        <v>2493</v>
      </c>
      <c r="G236" s="1850" t="s">
        <v>28</v>
      </c>
      <c r="H236" s="1850" t="s">
        <v>28</v>
      </c>
      <c r="I236" s="1850" t="s">
        <v>811</v>
      </c>
    </row>
    <row customHeight="1" ht="11.25">
      <c r="A237" s="1850" t="s">
        <v>2250</v>
      </c>
      <c r="B237" s="1850" t="s">
        <v>16</v>
      </c>
      <c r="C237" s="1850" t="s">
        <v>3034</v>
      </c>
      <c r="D237" s="1850" t="s">
        <v>3035</v>
      </c>
      <c r="E237" s="1850" t="s">
        <v>3036</v>
      </c>
      <c r="F237" s="1850" t="s">
        <v>2318</v>
      </c>
      <c r="G237" s="1850" t="s">
        <v>28</v>
      </c>
      <c r="H237" s="1850" t="s">
        <v>28</v>
      </c>
      <c r="I237" s="1850" t="s">
        <v>811</v>
      </c>
    </row>
    <row customHeight="1" ht="11.25">
      <c r="A238" s="1850" t="s">
        <v>2250</v>
      </c>
      <c r="B238" s="1850" t="s">
        <v>16</v>
      </c>
      <c r="C238" s="1850" t="s">
        <v>3037</v>
      </c>
      <c r="D238" s="1850" t="s">
        <v>3038</v>
      </c>
      <c r="E238" s="1850" t="s">
        <v>3039</v>
      </c>
      <c r="F238" s="1850" t="s">
        <v>2335</v>
      </c>
      <c r="G238" s="1850" t="s">
        <v>28</v>
      </c>
      <c r="H238" s="1850" t="s">
        <v>28</v>
      </c>
      <c r="I238" s="1850" t="s">
        <v>811</v>
      </c>
    </row>
    <row customHeight="1" ht="11.25">
      <c r="A239" s="1850" t="s">
        <v>2250</v>
      </c>
      <c r="B239" s="1850" t="s">
        <v>16</v>
      </c>
      <c r="C239" s="1850" t="s">
        <v>3040</v>
      </c>
      <c r="D239" s="1850" t="s">
        <v>3041</v>
      </c>
      <c r="E239" s="1850" t="s">
        <v>3042</v>
      </c>
      <c r="F239" s="1850" t="s">
        <v>2485</v>
      </c>
      <c r="G239" s="1850" t="s">
        <v>28</v>
      </c>
      <c r="H239" s="1850" t="s">
        <v>28</v>
      </c>
      <c r="I239" s="1850" t="s">
        <v>811</v>
      </c>
    </row>
    <row customHeight="1" ht="11.25">
      <c r="A240" s="1850" t="s">
        <v>2250</v>
      </c>
      <c r="B240" s="1850" t="s">
        <v>16</v>
      </c>
      <c r="C240" s="1850" t="s">
        <v>3043</v>
      </c>
      <c r="D240" s="1850" t="s">
        <v>3044</v>
      </c>
      <c r="E240" s="1850" t="s">
        <v>3045</v>
      </c>
      <c r="F240" s="1850" t="s">
        <v>2485</v>
      </c>
      <c r="G240" s="1850" t="s">
        <v>28</v>
      </c>
      <c r="H240" s="1850" t="s">
        <v>28</v>
      </c>
      <c r="I240" s="1850" t="s">
        <v>811</v>
      </c>
    </row>
    <row customHeight="1" ht="11.25">
      <c r="A241" s="1850" t="s">
        <v>2250</v>
      </c>
      <c r="B241" s="1850" t="s">
        <v>16</v>
      </c>
      <c r="C241" s="1850" t="s">
        <v>3046</v>
      </c>
      <c r="D241" s="1850" t="s">
        <v>3047</v>
      </c>
      <c r="E241" s="1850" t="s">
        <v>3048</v>
      </c>
      <c r="F241" s="1850" t="s">
        <v>2263</v>
      </c>
      <c r="G241" s="1850" t="s">
        <v>3049</v>
      </c>
      <c r="H241" s="1850" t="s">
        <v>28</v>
      </c>
      <c r="I241" s="1850" t="s">
        <v>811</v>
      </c>
    </row>
    <row customHeight="1" ht="11.25">
      <c r="A242" s="1850" t="s">
        <v>2250</v>
      </c>
      <c r="B242" s="1850" t="s">
        <v>16</v>
      </c>
      <c r="C242" s="1850" t="s">
        <v>3050</v>
      </c>
      <c r="D242" s="1850" t="s">
        <v>3051</v>
      </c>
      <c r="E242" s="1850" t="s">
        <v>3052</v>
      </c>
      <c r="F242" s="1850" t="s">
        <v>2296</v>
      </c>
      <c r="G242" s="1850" t="s">
        <v>28</v>
      </c>
      <c r="H242" s="1850" t="s">
        <v>28</v>
      </c>
      <c r="I242" s="1850" t="s">
        <v>811</v>
      </c>
    </row>
    <row customHeight="1" ht="11.25">
      <c r="A243" s="1850" t="s">
        <v>2250</v>
      </c>
      <c r="B243" s="1850" t="s">
        <v>16</v>
      </c>
      <c r="C243" s="1850" t="s">
        <v>3053</v>
      </c>
      <c r="D243" s="1850" t="s">
        <v>3054</v>
      </c>
      <c r="E243" s="1850" t="s">
        <v>3055</v>
      </c>
      <c r="F243" s="1850" t="s">
        <v>2493</v>
      </c>
      <c r="G243" s="1850" t="s">
        <v>28</v>
      </c>
      <c r="H243" s="1850" t="s">
        <v>28</v>
      </c>
      <c r="I243" s="1850" t="s">
        <v>811</v>
      </c>
    </row>
    <row customHeight="1" ht="11.25">
      <c r="A244" s="1850" t="s">
        <v>2250</v>
      </c>
      <c r="B244" s="1850" t="s">
        <v>16</v>
      </c>
      <c r="C244" s="1850" t="s">
        <v>3056</v>
      </c>
      <c r="D244" s="1850" t="s">
        <v>3057</v>
      </c>
      <c r="E244" s="1850" t="s">
        <v>3058</v>
      </c>
      <c r="F244" s="1850" t="s">
        <v>2285</v>
      </c>
      <c r="G244" s="1850" t="s">
        <v>3059</v>
      </c>
      <c r="H244" s="1850" t="s">
        <v>28</v>
      </c>
      <c r="I244" s="1850" t="s">
        <v>811</v>
      </c>
    </row>
    <row customHeight="1" ht="11.25">
      <c r="A245" s="1850" t="s">
        <v>2250</v>
      </c>
      <c r="B245" s="1850" t="s">
        <v>16</v>
      </c>
      <c r="C245" s="1850" t="s">
        <v>3060</v>
      </c>
      <c r="D245" s="1850" t="s">
        <v>3061</v>
      </c>
      <c r="E245" s="1850" t="s">
        <v>3062</v>
      </c>
      <c r="F245" s="1850" t="s">
        <v>2285</v>
      </c>
      <c r="G245" s="1850" t="s">
        <v>28</v>
      </c>
      <c r="H245" s="1850" t="s">
        <v>28</v>
      </c>
      <c r="I245" s="1850" t="s">
        <v>811</v>
      </c>
    </row>
    <row customHeight="1" ht="11.25">
      <c r="A246" s="1850" t="s">
        <v>2250</v>
      </c>
      <c r="B246" s="1850" t="s">
        <v>16</v>
      </c>
      <c r="C246" s="1850" t="s">
        <v>3063</v>
      </c>
      <c r="D246" s="1850" t="s">
        <v>3064</v>
      </c>
      <c r="E246" s="1850" t="s">
        <v>3065</v>
      </c>
      <c r="F246" s="1850" t="s">
        <v>2721</v>
      </c>
      <c r="G246" s="1850" t="s">
        <v>28</v>
      </c>
      <c r="H246" s="1850" t="s">
        <v>28</v>
      </c>
      <c r="I246" s="1850" t="s">
        <v>811</v>
      </c>
    </row>
    <row customHeight="1" ht="11.25">
      <c r="A247" s="1850" t="s">
        <v>2250</v>
      </c>
      <c r="B247" s="1850" t="s">
        <v>16</v>
      </c>
      <c r="C247" s="1850" t="s">
        <v>3066</v>
      </c>
      <c r="D247" s="1850" t="s">
        <v>3067</v>
      </c>
      <c r="E247" s="1850" t="s">
        <v>3068</v>
      </c>
      <c r="F247" s="1850" t="s">
        <v>2258</v>
      </c>
      <c r="G247" s="1850" t="s">
        <v>28</v>
      </c>
      <c r="H247" s="1850" t="s">
        <v>28</v>
      </c>
      <c r="I247" s="1850" t="s">
        <v>811</v>
      </c>
    </row>
    <row customHeight="1" ht="11.25">
      <c r="A248" s="1850" t="s">
        <v>2250</v>
      </c>
      <c r="B248" s="1850" t="s">
        <v>16</v>
      </c>
      <c r="C248" s="1850" t="s">
        <v>3069</v>
      </c>
      <c r="D248" s="1850" t="s">
        <v>3070</v>
      </c>
      <c r="E248" s="1850" t="s">
        <v>3071</v>
      </c>
      <c r="F248" s="1850" t="s">
        <v>2343</v>
      </c>
      <c r="G248" s="1850" t="s">
        <v>28</v>
      </c>
      <c r="H248" s="1850" t="s">
        <v>28</v>
      </c>
      <c r="I248" s="1850" t="s">
        <v>811</v>
      </c>
    </row>
    <row customHeight="1" ht="11.25">
      <c r="A249" s="1850" t="s">
        <v>2250</v>
      </c>
      <c r="B249" s="1850" t="s">
        <v>16</v>
      </c>
      <c r="C249" s="1850" t="s">
        <v>3072</v>
      </c>
      <c r="D249" s="1850" t="s">
        <v>3073</v>
      </c>
      <c r="E249" s="1850" t="s">
        <v>3074</v>
      </c>
      <c r="F249" s="1850" t="s">
        <v>2343</v>
      </c>
      <c r="G249" s="1850" t="s">
        <v>3075</v>
      </c>
      <c r="H249" s="1850" t="s">
        <v>28</v>
      </c>
      <c r="I249" s="1850" t="s">
        <v>811</v>
      </c>
    </row>
    <row customHeight="1" ht="11.25">
      <c r="A250" s="1850" t="s">
        <v>2250</v>
      </c>
      <c r="B250" s="1850" t="s">
        <v>16</v>
      </c>
      <c r="C250" s="1850" t="s">
        <v>3076</v>
      </c>
      <c r="D250" s="1850" t="s">
        <v>3077</v>
      </c>
      <c r="E250" s="1850" t="s">
        <v>3078</v>
      </c>
      <c r="F250" s="1850" t="s">
        <v>2296</v>
      </c>
      <c r="G250" s="1850" t="s">
        <v>28</v>
      </c>
      <c r="H250" s="1850" t="s">
        <v>28</v>
      </c>
      <c r="I250" s="1850" t="s">
        <v>811</v>
      </c>
    </row>
    <row customHeight="1" ht="11.25">
      <c r="A251" s="1850" t="s">
        <v>2250</v>
      </c>
      <c r="B251" s="1850" t="s">
        <v>16</v>
      </c>
      <c r="C251" s="1850" t="s">
        <v>3079</v>
      </c>
      <c r="D251" s="1850" t="s">
        <v>3080</v>
      </c>
      <c r="E251" s="1850" t="s">
        <v>3081</v>
      </c>
      <c r="F251" s="1850" t="s">
        <v>3082</v>
      </c>
      <c r="G251" s="1850" t="s">
        <v>3083</v>
      </c>
      <c r="H251" s="1850" t="s">
        <v>28</v>
      </c>
      <c r="I251" s="1850" t="s">
        <v>811</v>
      </c>
    </row>
    <row customHeight="1" ht="11.25">
      <c r="A252" s="1850" t="s">
        <v>2250</v>
      </c>
      <c r="B252" s="1850" t="s">
        <v>16</v>
      </c>
      <c r="C252" s="1850" t="s">
        <v>3084</v>
      </c>
      <c r="D252" s="1850" t="s">
        <v>3085</v>
      </c>
      <c r="E252" s="1850" t="s">
        <v>3086</v>
      </c>
      <c r="F252" s="1850" t="s">
        <v>2786</v>
      </c>
      <c r="G252" s="1850" t="s">
        <v>28</v>
      </c>
      <c r="H252" s="1850" t="s">
        <v>28</v>
      </c>
      <c r="I252" s="1850" t="s">
        <v>811</v>
      </c>
    </row>
    <row customHeight="1" ht="11.25">
      <c r="A253" s="1850" t="s">
        <v>2250</v>
      </c>
      <c r="B253" s="1850" t="s">
        <v>16</v>
      </c>
      <c r="C253" s="1850" t="s">
        <v>3087</v>
      </c>
      <c r="D253" s="1850" t="s">
        <v>3088</v>
      </c>
      <c r="E253" s="1850" t="s">
        <v>3089</v>
      </c>
      <c r="F253" s="1850" t="s">
        <v>2258</v>
      </c>
      <c r="G253" s="1850" t="s">
        <v>28</v>
      </c>
      <c r="H253" s="1850" t="s">
        <v>28</v>
      </c>
      <c r="I253" s="1850" t="s">
        <v>811</v>
      </c>
    </row>
    <row customHeight="1" ht="11.25">
      <c r="A254" s="1850" t="s">
        <v>2250</v>
      </c>
      <c r="B254" s="1850" t="s">
        <v>16</v>
      </c>
      <c r="C254" s="1850" t="s">
        <v>3090</v>
      </c>
      <c r="D254" s="1850" t="s">
        <v>3091</v>
      </c>
      <c r="E254" s="1850" t="s">
        <v>3092</v>
      </c>
      <c r="F254" s="1850" t="s">
        <v>2738</v>
      </c>
      <c r="G254" s="1850" t="s">
        <v>3093</v>
      </c>
      <c r="H254" s="1850" t="s">
        <v>28</v>
      </c>
      <c r="I254" s="1850" t="s">
        <v>811</v>
      </c>
    </row>
    <row customHeight="1" ht="11.25">
      <c r="A255" s="1850" t="s">
        <v>2250</v>
      </c>
      <c r="B255" s="1850" t="s">
        <v>16</v>
      </c>
      <c r="C255" s="1850" t="s">
        <v>3094</v>
      </c>
      <c r="D255" s="1850" t="s">
        <v>3095</v>
      </c>
      <c r="E255" s="1850" t="s">
        <v>3096</v>
      </c>
      <c r="F255" s="1850" t="s">
        <v>2515</v>
      </c>
      <c r="G255" s="1850" t="s">
        <v>3097</v>
      </c>
      <c r="H255" s="1850" t="s">
        <v>28</v>
      </c>
      <c r="I255" s="1850" t="s">
        <v>811</v>
      </c>
    </row>
    <row customHeight="1" ht="11.25">
      <c r="A256" s="1850" t="s">
        <v>2250</v>
      </c>
      <c r="B256" s="1850" t="s">
        <v>16</v>
      </c>
      <c r="C256" s="1850" t="s">
        <v>3098</v>
      </c>
      <c r="D256" s="1850" t="s">
        <v>3099</v>
      </c>
      <c r="E256" s="1850" t="s">
        <v>3100</v>
      </c>
      <c r="F256" s="1850" t="s">
        <v>2343</v>
      </c>
      <c r="G256" s="1850" t="s">
        <v>28</v>
      </c>
      <c r="H256" s="1850" t="s">
        <v>28</v>
      </c>
      <c r="I256" s="1850" t="s">
        <v>811</v>
      </c>
    </row>
    <row customHeight="1" ht="11.25">
      <c r="A257" s="1850" t="s">
        <v>2250</v>
      </c>
      <c r="B257" s="1850" t="s">
        <v>16</v>
      </c>
      <c r="C257" s="1850" t="s">
        <v>3101</v>
      </c>
      <c r="D257" s="1850" t="s">
        <v>3102</v>
      </c>
      <c r="E257" s="1850" t="s">
        <v>3103</v>
      </c>
      <c r="F257" s="1850" t="s">
        <v>2552</v>
      </c>
      <c r="G257" s="1850" t="s">
        <v>28</v>
      </c>
      <c r="H257" s="1850" t="s">
        <v>28</v>
      </c>
      <c r="I257" s="1850" t="s">
        <v>811</v>
      </c>
    </row>
    <row customHeight="1" ht="11.25">
      <c r="A258" s="1850" t="s">
        <v>2250</v>
      </c>
      <c r="B258" s="1850" t="s">
        <v>16</v>
      </c>
      <c r="C258" s="1850" t="s">
        <v>3104</v>
      </c>
      <c r="D258" s="1850" t="s">
        <v>3105</v>
      </c>
      <c r="E258" s="1850" t="s">
        <v>3106</v>
      </c>
      <c r="F258" s="1850" t="s">
        <v>2701</v>
      </c>
      <c r="G258" s="1850" t="s">
        <v>28</v>
      </c>
      <c r="H258" s="1850" t="s">
        <v>28</v>
      </c>
      <c r="I258" s="1850" t="s">
        <v>811</v>
      </c>
    </row>
    <row customHeight="1" ht="11.25">
      <c r="A259" s="1850" t="s">
        <v>2250</v>
      </c>
      <c r="B259" s="1850" t="s">
        <v>16</v>
      </c>
      <c r="C259" s="1850" t="s">
        <v>3107</v>
      </c>
      <c r="D259" s="1850" t="s">
        <v>3108</v>
      </c>
      <c r="E259" s="1850" t="s">
        <v>3109</v>
      </c>
      <c r="F259" s="1850" t="s">
        <v>2270</v>
      </c>
      <c r="G259" s="1850" t="s">
        <v>28</v>
      </c>
      <c r="H259" s="1850" t="s">
        <v>28</v>
      </c>
      <c r="I259" s="1850" t="s">
        <v>811</v>
      </c>
    </row>
    <row customHeight="1" ht="11.25">
      <c r="A260" s="1850" t="s">
        <v>2250</v>
      </c>
      <c r="B260" s="1850" t="s">
        <v>16</v>
      </c>
      <c r="C260" s="1850" t="s">
        <v>3110</v>
      </c>
      <c r="D260" s="1850" t="s">
        <v>3111</v>
      </c>
      <c r="E260" s="1850" t="s">
        <v>3112</v>
      </c>
      <c r="F260" s="1850" t="s">
        <v>3113</v>
      </c>
      <c r="G260" s="1850" t="s">
        <v>28</v>
      </c>
      <c r="H260" s="1850" t="s">
        <v>28</v>
      </c>
      <c r="I260" s="1850" t="s">
        <v>811</v>
      </c>
    </row>
    <row customHeight="1" ht="11.25">
      <c r="A261" s="1850" t="s">
        <v>2250</v>
      </c>
      <c r="B261" s="1850" t="s">
        <v>16</v>
      </c>
      <c r="C261" s="1850" t="s">
        <v>3114</v>
      </c>
      <c r="D261" s="1850" t="s">
        <v>3115</v>
      </c>
      <c r="E261" s="1850" t="s">
        <v>3116</v>
      </c>
      <c r="F261" s="1850" t="s">
        <v>52</v>
      </c>
      <c r="G261" s="1850" t="s">
        <v>28</v>
      </c>
      <c r="H261" s="1850" t="s">
        <v>28</v>
      </c>
      <c r="I261" s="1850" t="s">
        <v>811</v>
      </c>
    </row>
    <row customHeight="1" ht="11.25">
      <c r="A262" s="1850" t="s">
        <v>2250</v>
      </c>
      <c r="B262" s="1850" t="s">
        <v>16</v>
      </c>
      <c r="C262" s="1850" t="s">
        <v>3117</v>
      </c>
      <c r="D262" s="1850" t="s">
        <v>3118</v>
      </c>
      <c r="E262" s="1850" t="s">
        <v>3119</v>
      </c>
      <c r="F262" s="1850" t="s">
        <v>3120</v>
      </c>
      <c r="G262" s="1850" t="s">
        <v>3121</v>
      </c>
      <c r="H262" s="1850" t="s">
        <v>28</v>
      </c>
      <c r="I262" s="1850" t="s">
        <v>811</v>
      </c>
    </row>
    <row customHeight="1" ht="11.25">
      <c r="A263" s="1850" t="s">
        <v>2250</v>
      </c>
      <c r="B263" s="1850" t="s">
        <v>16</v>
      </c>
      <c r="C263" s="1850" t="s">
        <v>3122</v>
      </c>
      <c r="D263" s="1850" t="s">
        <v>3123</v>
      </c>
      <c r="E263" s="1850" t="s">
        <v>3124</v>
      </c>
      <c r="F263" s="1850" t="s">
        <v>2263</v>
      </c>
      <c r="G263" s="1850" t="s">
        <v>3125</v>
      </c>
      <c r="H263" s="1850" t="s">
        <v>28</v>
      </c>
      <c r="I263" s="1850" t="s">
        <v>811</v>
      </c>
    </row>
    <row customHeight="1" ht="11.25">
      <c r="A264" s="1850" t="s">
        <v>2250</v>
      </c>
      <c r="B264" s="1850" t="s">
        <v>16</v>
      </c>
      <c r="C264" s="1850" t="s">
        <v>3126</v>
      </c>
      <c r="D264" s="1850" t="s">
        <v>3127</v>
      </c>
      <c r="E264" s="1850" t="s">
        <v>3128</v>
      </c>
      <c r="F264" s="1850" t="s">
        <v>52</v>
      </c>
      <c r="G264" s="1850" t="s">
        <v>28</v>
      </c>
      <c r="H264" s="1850" t="s">
        <v>28</v>
      </c>
      <c r="I264" s="1850" t="s">
        <v>811</v>
      </c>
    </row>
    <row customHeight="1" ht="11.25">
      <c r="A265" s="1850" t="s">
        <v>2250</v>
      </c>
      <c r="B265" s="1850" t="s">
        <v>16</v>
      </c>
      <c r="C265" s="1850" t="s">
        <v>3129</v>
      </c>
      <c r="D265" s="1850" t="s">
        <v>3130</v>
      </c>
      <c r="E265" s="1850" t="s">
        <v>3131</v>
      </c>
      <c r="F265" s="1850" t="s">
        <v>2343</v>
      </c>
      <c r="G265" s="1850" t="s">
        <v>3132</v>
      </c>
      <c r="H265" s="1850" t="s">
        <v>28</v>
      </c>
      <c r="I265" s="1850" t="s">
        <v>811</v>
      </c>
    </row>
    <row customHeight="1" ht="11.25">
      <c r="A266" s="1850" t="s">
        <v>2250</v>
      </c>
      <c r="B266" s="1850" t="s">
        <v>16</v>
      </c>
      <c r="C266" s="1850" t="s">
        <v>3133</v>
      </c>
      <c r="D266" s="1850" t="s">
        <v>3134</v>
      </c>
      <c r="E266" s="1850" t="s">
        <v>3135</v>
      </c>
      <c r="F266" s="1850" t="s">
        <v>2258</v>
      </c>
      <c r="G266" s="1850" t="s">
        <v>28</v>
      </c>
      <c r="H266" s="1850" t="s">
        <v>28</v>
      </c>
      <c r="I266" s="1850" t="s">
        <v>811</v>
      </c>
    </row>
    <row customHeight="1" ht="11.25">
      <c r="A267" s="1850" t="s">
        <v>2250</v>
      </c>
      <c r="B267" s="1850" t="s">
        <v>16</v>
      </c>
      <c r="C267" s="1850" t="s">
        <v>3136</v>
      </c>
      <c r="D267" s="1850" t="s">
        <v>3137</v>
      </c>
      <c r="E267" s="1850" t="s">
        <v>3138</v>
      </c>
      <c r="F267" s="1850" t="s">
        <v>2263</v>
      </c>
      <c r="G267" s="1850" t="s">
        <v>3139</v>
      </c>
      <c r="H267" s="1850" t="s">
        <v>28</v>
      </c>
      <c r="I267" s="1850" t="s">
        <v>811</v>
      </c>
    </row>
    <row customHeight="1" ht="11.25">
      <c r="A268" s="1850" t="s">
        <v>2250</v>
      </c>
      <c r="B268" s="1850" t="s">
        <v>16</v>
      </c>
      <c r="C268" s="1850" t="s">
        <v>3140</v>
      </c>
      <c r="D268" s="1850" t="s">
        <v>3141</v>
      </c>
      <c r="E268" s="1850" t="s">
        <v>3142</v>
      </c>
      <c r="F268" s="1850" t="s">
        <v>2388</v>
      </c>
      <c r="G268" s="1850" t="s">
        <v>3143</v>
      </c>
      <c r="H268" s="1850" t="s">
        <v>28</v>
      </c>
      <c r="I268" s="1850" t="s">
        <v>811</v>
      </c>
    </row>
    <row customHeight="1" ht="11.25">
      <c r="A269" s="1850" t="s">
        <v>2250</v>
      </c>
      <c r="B269" s="1850" t="s">
        <v>16</v>
      </c>
      <c r="C269" s="1850" t="s">
        <v>3144</v>
      </c>
      <c r="D269" s="1850" t="s">
        <v>3145</v>
      </c>
      <c r="E269" s="1850" t="s">
        <v>3146</v>
      </c>
      <c r="F269" s="1850" t="s">
        <v>52</v>
      </c>
      <c r="G269" s="1850" t="s">
        <v>28</v>
      </c>
      <c r="H269" s="1850" t="s">
        <v>28</v>
      </c>
      <c r="I269" s="1850" t="s">
        <v>811</v>
      </c>
    </row>
    <row customHeight="1" ht="11.25">
      <c r="A270" s="1850" t="s">
        <v>2250</v>
      </c>
      <c r="B270" s="1850" t="s">
        <v>16</v>
      </c>
      <c r="C270" s="1850" t="s">
        <v>3147</v>
      </c>
      <c r="D270" s="1850" t="s">
        <v>3148</v>
      </c>
      <c r="E270" s="1850" t="s">
        <v>3149</v>
      </c>
      <c r="F270" s="1850" t="s">
        <v>2263</v>
      </c>
      <c r="G270" s="1850" t="s">
        <v>28</v>
      </c>
      <c r="H270" s="1850" t="s">
        <v>28</v>
      </c>
      <c r="I270" s="1850" t="s">
        <v>811</v>
      </c>
    </row>
    <row customHeight="1" ht="11.25">
      <c r="A271" s="1850" t="s">
        <v>2250</v>
      </c>
      <c r="B271" s="1850" t="s">
        <v>16</v>
      </c>
      <c r="C271" s="1850" t="s">
        <v>3150</v>
      </c>
      <c r="D271" s="1850" t="s">
        <v>3151</v>
      </c>
      <c r="E271" s="1850" t="s">
        <v>3152</v>
      </c>
      <c r="F271" s="1850" t="s">
        <v>2258</v>
      </c>
      <c r="G271" s="1850" t="s">
        <v>28</v>
      </c>
      <c r="H271" s="1850" t="s">
        <v>28</v>
      </c>
      <c r="I271" s="1850" t="s">
        <v>811</v>
      </c>
    </row>
    <row customHeight="1" ht="11.25">
      <c r="A272" s="1850" t="s">
        <v>2250</v>
      </c>
      <c r="B272" s="1850" t="s">
        <v>16</v>
      </c>
      <c r="C272" s="1850" t="s">
        <v>3153</v>
      </c>
      <c r="D272" s="1850" t="s">
        <v>3154</v>
      </c>
      <c r="E272" s="1850" t="s">
        <v>3155</v>
      </c>
      <c r="F272" s="1850" t="s">
        <v>2485</v>
      </c>
      <c r="G272" s="1850" t="s">
        <v>28</v>
      </c>
      <c r="H272" s="1850" t="s">
        <v>28</v>
      </c>
      <c r="I272" s="1850" t="s">
        <v>811</v>
      </c>
    </row>
    <row customHeight="1" ht="11.25">
      <c r="A273" s="1850" t="s">
        <v>2250</v>
      </c>
      <c r="B273" s="1850" t="s">
        <v>16</v>
      </c>
      <c r="C273" s="1850" t="s">
        <v>3156</v>
      </c>
      <c r="D273" s="1850" t="s">
        <v>3157</v>
      </c>
      <c r="E273" s="1850" t="s">
        <v>3158</v>
      </c>
      <c r="F273" s="1850" t="s">
        <v>52</v>
      </c>
      <c r="G273" s="1850" t="s">
        <v>3159</v>
      </c>
      <c r="H273" s="1850" t="s">
        <v>28</v>
      </c>
      <c r="I273" s="1850" t="s">
        <v>811</v>
      </c>
    </row>
    <row customHeight="1" ht="11.25">
      <c r="A274" s="1850" t="s">
        <v>2250</v>
      </c>
      <c r="B274" s="1850" t="s">
        <v>16</v>
      </c>
      <c r="C274" s="1850" t="s">
        <v>3160</v>
      </c>
      <c r="D274" s="1850" t="s">
        <v>3161</v>
      </c>
      <c r="E274" s="1850" t="s">
        <v>3162</v>
      </c>
      <c r="F274" s="1850" t="s">
        <v>2541</v>
      </c>
      <c r="G274" s="1850" t="s">
        <v>28</v>
      </c>
      <c r="H274" s="1850" t="s">
        <v>28</v>
      </c>
      <c r="I274" s="1850" t="s">
        <v>811</v>
      </c>
    </row>
    <row customHeight="1" ht="11.25">
      <c r="A275" s="1850" t="s">
        <v>2250</v>
      </c>
      <c r="B275" s="1850" t="s">
        <v>16</v>
      </c>
      <c r="C275" s="1850" t="s">
        <v>3163</v>
      </c>
      <c r="D275" s="1850" t="s">
        <v>3164</v>
      </c>
      <c r="E275" s="1850" t="s">
        <v>3165</v>
      </c>
      <c r="F275" s="1850" t="s">
        <v>2384</v>
      </c>
      <c r="G275" s="1850" t="s">
        <v>28</v>
      </c>
      <c r="H275" s="1850" t="s">
        <v>28</v>
      </c>
      <c r="I275" s="1850" t="s">
        <v>811</v>
      </c>
    </row>
    <row customHeight="1" ht="11.25">
      <c r="A276" s="1850" t="s">
        <v>2250</v>
      </c>
      <c r="B276" s="1850" t="s">
        <v>16</v>
      </c>
      <c r="C276" s="1850" t="s">
        <v>3166</v>
      </c>
      <c r="D276" s="1850" t="s">
        <v>3167</v>
      </c>
      <c r="E276" s="1850" t="s">
        <v>3168</v>
      </c>
      <c r="F276" s="1850" t="s">
        <v>2258</v>
      </c>
      <c r="G276" s="1850" t="s">
        <v>28</v>
      </c>
      <c r="H276" s="1850" t="s">
        <v>28</v>
      </c>
      <c r="I276" s="1850" t="s">
        <v>811</v>
      </c>
    </row>
    <row customHeight="1" ht="11.25">
      <c r="A277" s="1850" t="s">
        <v>2250</v>
      </c>
      <c r="B277" s="1850" t="s">
        <v>16</v>
      </c>
      <c r="C277" s="1850" t="s">
        <v>3169</v>
      </c>
      <c r="D277" s="1850" t="s">
        <v>3170</v>
      </c>
      <c r="E277" s="1850" t="s">
        <v>3171</v>
      </c>
      <c r="F277" s="1850" t="s">
        <v>2841</v>
      </c>
      <c r="G277" s="1850" t="s">
        <v>28</v>
      </c>
      <c r="H277" s="1850" t="s">
        <v>28</v>
      </c>
      <c r="I277" s="1850" t="s">
        <v>811</v>
      </c>
    </row>
    <row customHeight="1" ht="11.25">
      <c r="A278" s="1850" t="s">
        <v>2250</v>
      </c>
      <c r="B278" s="1850" t="s">
        <v>16</v>
      </c>
      <c r="C278" s="1850" t="s">
        <v>3172</v>
      </c>
      <c r="D278" s="1850" t="s">
        <v>3173</v>
      </c>
      <c r="E278" s="1850" t="s">
        <v>3174</v>
      </c>
      <c r="F278" s="1850" t="s">
        <v>2311</v>
      </c>
      <c r="G278" s="1850" t="s">
        <v>28</v>
      </c>
      <c r="H278" s="1850" t="s">
        <v>28</v>
      </c>
      <c r="I278" s="1850" t="s">
        <v>811</v>
      </c>
    </row>
    <row customHeight="1" ht="11.25">
      <c r="A279" s="1850" t="s">
        <v>2250</v>
      </c>
      <c r="B279" s="1850" t="s">
        <v>16</v>
      </c>
      <c r="C279" s="1850" t="s">
        <v>3175</v>
      </c>
      <c r="D279" s="1850" t="s">
        <v>3176</v>
      </c>
      <c r="E279" s="1850" t="s">
        <v>3177</v>
      </c>
      <c r="F279" s="1850" t="s">
        <v>2841</v>
      </c>
      <c r="G279" s="1850" t="s">
        <v>3178</v>
      </c>
      <c r="H279" s="1850" t="s">
        <v>28</v>
      </c>
      <c r="I279" s="1850" t="s">
        <v>811</v>
      </c>
    </row>
    <row customHeight="1" ht="11.25">
      <c r="A280" s="1850" t="s">
        <v>2250</v>
      </c>
      <c r="B280" s="1850" t="s">
        <v>16</v>
      </c>
      <c r="C280" s="1850" t="s">
        <v>3179</v>
      </c>
      <c r="D280" s="1850" t="s">
        <v>3180</v>
      </c>
      <c r="E280" s="1850" t="s">
        <v>3181</v>
      </c>
      <c r="F280" s="1850" t="s">
        <v>2275</v>
      </c>
      <c r="G280" s="1850" t="s">
        <v>28</v>
      </c>
      <c r="H280" s="1850" t="s">
        <v>28</v>
      </c>
      <c r="I280" s="1850" t="s">
        <v>811</v>
      </c>
    </row>
    <row customHeight="1" ht="11.25">
      <c r="A281" s="1850" t="s">
        <v>2250</v>
      </c>
      <c r="B281" s="1850" t="s">
        <v>16</v>
      </c>
      <c r="C281" s="1850" t="s">
        <v>3182</v>
      </c>
      <c r="D281" s="1850" t="s">
        <v>3183</v>
      </c>
      <c r="E281" s="1850" t="s">
        <v>3184</v>
      </c>
      <c r="F281" s="1850" t="s">
        <v>2335</v>
      </c>
      <c r="G281" s="1850" t="s">
        <v>28</v>
      </c>
      <c r="H281" s="1850" t="s">
        <v>28</v>
      </c>
      <c r="I281" s="1850" t="s">
        <v>811</v>
      </c>
    </row>
    <row customHeight="1" ht="11.25">
      <c r="A282" s="1850" t="s">
        <v>2250</v>
      </c>
      <c r="B282" s="1850" t="s">
        <v>16</v>
      </c>
      <c r="C282" s="1850" t="s">
        <v>3185</v>
      </c>
      <c r="D282" s="1850" t="s">
        <v>3186</v>
      </c>
      <c r="E282" s="1850" t="s">
        <v>3187</v>
      </c>
      <c r="F282" s="1850" t="s">
        <v>2303</v>
      </c>
      <c r="G282" s="1850" t="s">
        <v>28</v>
      </c>
      <c r="H282" s="1850" t="s">
        <v>28</v>
      </c>
      <c r="I282" s="1850" t="s">
        <v>811</v>
      </c>
    </row>
    <row customHeight="1" ht="11.25">
      <c r="A283" s="1850" t="s">
        <v>2250</v>
      </c>
      <c r="B283" s="1850" t="s">
        <v>16</v>
      </c>
      <c r="C283" s="1850" t="s">
        <v>3188</v>
      </c>
      <c r="D283" s="1850" t="s">
        <v>3189</v>
      </c>
      <c r="E283" s="1850" t="s">
        <v>3190</v>
      </c>
      <c r="F283" s="1850" t="s">
        <v>2343</v>
      </c>
      <c r="G283" s="1850" t="s">
        <v>28</v>
      </c>
      <c r="H283" s="1850" t="s">
        <v>28</v>
      </c>
      <c r="I283" s="1850" t="s">
        <v>811</v>
      </c>
    </row>
    <row customHeight="1" ht="11.25">
      <c r="A284" s="1850" t="s">
        <v>2250</v>
      </c>
      <c r="B284" s="1850" t="s">
        <v>16</v>
      </c>
      <c r="C284" s="1850" t="s">
        <v>3191</v>
      </c>
      <c r="D284" s="1850" t="s">
        <v>3192</v>
      </c>
      <c r="E284" s="1850" t="s">
        <v>3193</v>
      </c>
      <c r="F284" s="1850" t="s">
        <v>2636</v>
      </c>
      <c r="G284" s="1850" t="s">
        <v>28</v>
      </c>
      <c r="H284" s="1850" t="s">
        <v>28</v>
      </c>
      <c r="I284" s="1850" t="s">
        <v>811</v>
      </c>
    </row>
    <row customHeight="1" ht="11.25">
      <c r="A285" s="1850" t="s">
        <v>2250</v>
      </c>
      <c r="B285" s="1850" t="s">
        <v>16</v>
      </c>
      <c r="C285" s="1850" t="s">
        <v>3194</v>
      </c>
      <c r="D285" s="1850" t="s">
        <v>3195</v>
      </c>
      <c r="E285" s="1850" t="s">
        <v>3196</v>
      </c>
      <c r="F285" s="1850" t="s">
        <v>2384</v>
      </c>
      <c r="G285" s="1850" t="s">
        <v>28</v>
      </c>
      <c r="H285" s="1850" t="s">
        <v>28</v>
      </c>
      <c r="I285" s="1850" t="s">
        <v>811</v>
      </c>
    </row>
    <row customHeight="1" ht="11.25">
      <c r="A286" s="1850" t="s">
        <v>2250</v>
      </c>
      <c r="B286" s="1850" t="s">
        <v>16</v>
      </c>
      <c r="C286" s="1850" t="s">
        <v>3197</v>
      </c>
      <c r="D286" s="1850" t="s">
        <v>3198</v>
      </c>
      <c r="E286" s="1850" t="s">
        <v>3199</v>
      </c>
      <c r="F286" s="1850" t="s">
        <v>2628</v>
      </c>
      <c r="G286" s="1850" t="s">
        <v>28</v>
      </c>
      <c r="H286" s="1850" t="s">
        <v>28</v>
      </c>
      <c r="I286" s="1850" t="s">
        <v>811</v>
      </c>
    </row>
    <row customHeight="1" ht="11.25">
      <c r="A287" s="1850" t="s">
        <v>2250</v>
      </c>
      <c r="B287" s="1850" t="s">
        <v>16</v>
      </c>
      <c r="C287" s="1850" t="s">
        <v>3200</v>
      </c>
      <c r="D287" s="1850" t="s">
        <v>3201</v>
      </c>
      <c r="E287" s="1850" t="s">
        <v>3202</v>
      </c>
      <c r="F287" s="1850" t="s">
        <v>3203</v>
      </c>
      <c r="G287" s="1850" t="s">
        <v>28</v>
      </c>
      <c r="H287" s="1850" t="s">
        <v>28</v>
      </c>
      <c r="I287" s="1850" t="s">
        <v>811</v>
      </c>
    </row>
    <row customHeight="1" ht="11.25">
      <c r="A288" s="1850" t="s">
        <v>2250</v>
      </c>
      <c r="B288" s="1850" t="s">
        <v>16</v>
      </c>
      <c r="C288" s="1850" t="s">
        <v>3204</v>
      </c>
      <c r="D288" s="1850" t="s">
        <v>3205</v>
      </c>
      <c r="E288" s="1850" t="s">
        <v>3206</v>
      </c>
      <c r="F288" s="1850" t="s">
        <v>2263</v>
      </c>
      <c r="G288" s="1850" t="s">
        <v>28</v>
      </c>
      <c r="H288" s="1850" t="s">
        <v>28</v>
      </c>
      <c r="I288" s="1850" t="s">
        <v>811</v>
      </c>
    </row>
    <row customHeight="1" ht="11.25">
      <c r="A289" s="1850" t="s">
        <v>2250</v>
      </c>
      <c r="B289" s="1850" t="s">
        <v>16</v>
      </c>
      <c r="C289" s="1850" t="s">
        <v>3207</v>
      </c>
      <c r="D289" s="1850" t="s">
        <v>3208</v>
      </c>
      <c r="E289" s="1850" t="s">
        <v>3209</v>
      </c>
      <c r="F289" s="1850" t="s">
        <v>52</v>
      </c>
      <c r="G289" s="1850" t="s">
        <v>28</v>
      </c>
      <c r="H289" s="1850" t="s">
        <v>28</v>
      </c>
      <c r="I289" s="1850" t="s">
        <v>811</v>
      </c>
    </row>
    <row customHeight="1" ht="11.25">
      <c r="A290" s="1850" t="s">
        <v>2250</v>
      </c>
      <c r="B290" s="1850" t="s">
        <v>16</v>
      </c>
      <c r="C290" s="1850" t="s">
        <v>3210</v>
      </c>
      <c r="D290" s="1850" t="s">
        <v>3211</v>
      </c>
      <c r="E290" s="1850" t="s">
        <v>3212</v>
      </c>
      <c r="F290" s="1850" t="s">
        <v>2360</v>
      </c>
      <c r="G290" s="1850" t="s">
        <v>28</v>
      </c>
      <c r="H290" s="1850" t="s">
        <v>28</v>
      </c>
      <c r="I290" s="1850" t="s">
        <v>811</v>
      </c>
    </row>
    <row customHeight="1" ht="11.25">
      <c r="A291" s="1850" t="s">
        <v>2250</v>
      </c>
      <c r="B291" s="1850" t="s">
        <v>16</v>
      </c>
      <c r="C291" s="1850" t="s">
        <v>3213</v>
      </c>
      <c r="D291" s="1850" t="s">
        <v>3214</v>
      </c>
      <c r="E291" s="1850" t="s">
        <v>3215</v>
      </c>
      <c r="F291" s="1850" t="s">
        <v>3216</v>
      </c>
      <c r="G291" s="1850" t="s">
        <v>28</v>
      </c>
      <c r="H291" s="1850" t="s">
        <v>28</v>
      </c>
      <c r="I291" s="1850" t="s">
        <v>811</v>
      </c>
    </row>
    <row customHeight="1" ht="11.25">
      <c r="A292" s="1850" t="s">
        <v>2250</v>
      </c>
      <c r="B292" s="1850" t="s">
        <v>16</v>
      </c>
      <c r="C292" s="1850" t="s">
        <v>3217</v>
      </c>
      <c r="D292" s="1850" t="s">
        <v>3218</v>
      </c>
      <c r="E292" s="1850" t="s">
        <v>3219</v>
      </c>
      <c r="F292" s="1850" t="s">
        <v>2335</v>
      </c>
      <c r="G292" s="1850" t="s">
        <v>28</v>
      </c>
      <c r="H292" s="1850" t="s">
        <v>28</v>
      </c>
      <c r="I292" s="1850" t="s">
        <v>811</v>
      </c>
    </row>
    <row customHeight="1" ht="11.25">
      <c r="A293" s="1850" t="s">
        <v>2250</v>
      </c>
      <c r="B293" s="1850" t="s">
        <v>16</v>
      </c>
      <c r="C293" s="1850" t="s">
        <v>3220</v>
      </c>
      <c r="D293" s="1850" t="s">
        <v>3221</v>
      </c>
      <c r="E293" s="1850" t="s">
        <v>3222</v>
      </c>
      <c r="F293" s="1850" t="s">
        <v>2258</v>
      </c>
      <c r="G293" s="1850" t="s">
        <v>3223</v>
      </c>
      <c r="H293" s="1850" t="s">
        <v>28</v>
      </c>
      <c r="I293" s="1850" t="s">
        <v>811</v>
      </c>
    </row>
    <row customHeight="1" ht="11.25">
      <c r="A294" s="1850" t="s">
        <v>2250</v>
      </c>
      <c r="B294" s="1850" t="s">
        <v>16</v>
      </c>
      <c r="C294" s="1850" t="s">
        <v>3224</v>
      </c>
      <c r="D294" s="1850" t="s">
        <v>3225</v>
      </c>
      <c r="E294" s="1850" t="s">
        <v>3226</v>
      </c>
      <c r="F294" s="1850" t="s">
        <v>2311</v>
      </c>
      <c r="G294" s="1850" t="s">
        <v>28</v>
      </c>
      <c r="H294" s="1850" t="s">
        <v>28</v>
      </c>
      <c r="I294" s="1850" t="s">
        <v>811</v>
      </c>
    </row>
    <row customHeight="1" ht="11.25">
      <c r="A295" s="1850" t="s">
        <v>2250</v>
      </c>
      <c r="B295" s="1850" t="s">
        <v>16</v>
      </c>
      <c r="C295" s="1850" t="s">
        <v>3227</v>
      </c>
      <c r="D295" s="1850" t="s">
        <v>3228</v>
      </c>
      <c r="E295" s="1850" t="s">
        <v>3229</v>
      </c>
      <c r="F295" s="1850" t="s">
        <v>2515</v>
      </c>
      <c r="G295" s="1850" t="s">
        <v>28</v>
      </c>
      <c r="H295" s="1850" t="s">
        <v>28</v>
      </c>
      <c r="I295" s="1850" t="s">
        <v>811</v>
      </c>
    </row>
    <row customHeight="1" ht="11.25">
      <c r="A296" s="1850" t="s">
        <v>2250</v>
      </c>
      <c r="B296" s="1850" t="s">
        <v>16</v>
      </c>
      <c r="C296" s="1850" t="s">
        <v>3230</v>
      </c>
      <c r="D296" s="1850" t="s">
        <v>3231</v>
      </c>
      <c r="E296" s="1850" t="s">
        <v>3232</v>
      </c>
      <c r="F296" s="1850" t="s">
        <v>2552</v>
      </c>
      <c r="G296" s="1850" t="s">
        <v>28</v>
      </c>
      <c r="H296" s="1850" t="s">
        <v>28</v>
      </c>
      <c r="I296" s="1850" t="s">
        <v>811</v>
      </c>
    </row>
    <row customHeight="1" ht="11.25">
      <c r="A297" s="1850" t="s">
        <v>2250</v>
      </c>
      <c r="B297" s="1850" t="s">
        <v>16</v>
      </c>
      <c r="C297" s="1850" t="s">
        <v>3233</v>
      </c>
      <c r="D297" s="1850" t="s">
        <v>3234</v>
      </c>
      <c r="E297" s="1850" t="s">
        <v>3235</v>
      </c>
      <c r="F297" s="1850" t="s">
        <v>3236</v>
      </c>
      <c r="G297" s="1850" t="s">
        <v>28</v>
      </c>
      <c r="H297" s="1850" t="s">
        <v>28</v>
      </c>
      <c r="I297" s="1850" t="s">
        <v>811</v>
      </c>
    </row>
    <row customHeight="1" ht="11.25">
      <c r="A298" s="1850" t="s">
        <v>2250</v>
      </c>
      <c r="B298" s="1850" t="s">
        <v>16</v>
      </c>
      <c r="C298" s="1850" t="s">
        <v>3237</v>
      </c>
      <c r="D298" s="1850" t="s">
        <v>3238</v>
      </c>
      <c r="E298" s="1850" t="s">
        <v>3239</v>
      </c>
      <c r="F298" s="1850" t="s">
        <v>2318</v>
      </c>
      <c r="G298" s="1850" t="s">
        <v>28</v>
      </c>
      <c r="H298" s="1850" t="s">
        <v>28</v>
      </c>
      <c r="I298" s="1850" t="s">
        <v>811</v>
      </c>
    </row>
    <row customHeight="1" ht="11.25">
      <c r="A299" s="1850" t="s">
        <v>2250</v>
      </c>
      <c r="B299" s="1850" t="s">
        <v>16</v>
      </c>
      <c r="C299" s="1850" t="s">
        <v>3240</v>
      </c>
      <c r="D299" s="1850" t="s">
        <v>3241</v>
      </c>
      <c r="E299" s="1850" t="s">
        <v>3242</v>
      </c>
      <c r="F299" s="1850" t="s">
        <v>2668</v>
      </c>
      <c r="G299" s="1850" t="s">
        <v>28</v>
      </c>
      <c r="H299" s="1850" t="s">
        <v>28</v>
      </c>
      <c r="I299" s="1850" t="s">
        <v>811</v>
      </c>
    </row>
    <row customHeight="1" ht="11.25">
      <c r="A300" s="1850" t="s">
        <v>2250</v>
      </c>
      <c r="B300" s="1850" t="s">
        <v>16</v>
      </c>
      <c r="C300" s="1850" t="s">
        <v>3243</v>
      </c>
      <c r="D300" s="1850" t="s">
        <v>3244</v>
      </c>
      <c r="E300" s="1850" t="s">
        <v>3245</v>
      </c>
      <c r="F300" s="1850" t="s">
        <v>52</v>
      </c>
      <c r="G300" s="1850" t="s">
        <v>28</v>
      </c>
      <c r="H300" s="1850" t="s">
        <v>28</v>
      </c>
      <c r="I300" s="1850" t="s">
        <v>811</v>
      </c>
    </row>
    <row customHeight="1" ht="11.25">
      <c r="A301" s="1850" t="s">
        <v>2250</v>
      </c>
      <c r="B301" s="1850" t="s">
        <v>16</v>
      </c>
      <c r="C301" s="1850" t="s">
        <v>3246</v>
      </c>
      <c r="D301" s="1850" t="s">
        <v>3247</v>
      </c>
      <c r="E301" s="1850" t="s">
        <v>3248</v>
      </c>
      <c r="F301" s="1850" t="s">
        <v>3249</v>
      </c>
      <c r="G301" s="1850" t="s">
        <v>28</v>
      </c>
      <c r="H301" s="1850" t="s">
        <v>28</v>
      </c>
      <c r="I301" s="1850" t="s">
        <v>811</v>
      </c>
    </row>
    <row customHeight="1" ht="11.25">
      <c r="A302" s="1850" t="s">
        <v>2250</v>
      </c>
      <c r="B302" s="1850" t="s">
        <v>16</v>
      </c>
      <c r="C302" s="1850" t="s">
        <v>3250</v>
      </c>
      <c r="D302" s="1850" t="s">
        <v>3251</v>
      </c>
      <c r="E302" s="1850" t="s">
        <v>3252</v>
      </c>
      <c r="F302" s="1850" t="s">
        <v>52</v>
      </c>
      <c r="G302" s="1850" t="s">
        <v>28</v>
      </c>
      <c r="H302" s="1850" t="s">
        <v>28</v>
      </c>
      <c r="I302" s="1850" t="s">
        <v>811</v>
      </c>
    </row>
    <row customHeight="1" ht="11.25">
      <c r="A303" s="1850" t="s">
        <v>2250</v>
      </c>
      <c r="B303" s="1850" t="s">
        <v>16</v>
      </c>
      <c r="C303" s="1850" t="s">
        <v>3253</v>
      </c>
      <c r="D303" s="1850" t="s">
        <v>3254</v>
      </c>
      <c r="E303" s="1850" t="s">
        <v>3255</v>
      </c>
      <c r="F303" s="1850" t="s">
        <v>2258</v>
      </c>
      <c r="G303" s="1850" t="s">
        <v>28</v>
      </c>
      <c r="H303" s="1850" t="s">
        <v>28</v>
      </c>
      <c r="I303" s="1850" t="s">
        <v>811</v>
      </c>
    </row>
    <row customHeight="1" ht="11.25">
      <c r="A304" s="1850" t="s">
        <v>2250</v>
      </c>
      <c r="B304" s="1850" t="s">
        <v>16</v>
      </c>
      <c r="C304" s="1850" t="s">
        <v>3256</v>
      </c>
      <c r="D304" s="1850" t="s">
        <v>3257</v>
      </c>
      <c r="E304" s="1850" t="s">
        <v>3258</v>
      </c>
      <c r="F304" s="1850" t="s">
        <v>3259</v>
      </c>
      <c r="G304" s="1850" t="s">
        <v>3260</v>
      </c>
      <c r="H304" s="1850" t="s">
        <v>28</v>
      </c>
      <c r="I304" s="1850" t="s">
        <v>811</v>
      </c>
    </row>
    <row customHeight="1" ht="11.25">
      <c r="A305" s="1850" t="s">
        <v>2250</v>
      </c>
      <c r="B305" s="1850" t="s">
        <v>16</v>
      </c>
      <c r="C305" s="1850" t="s">
        <v>3261</v>
      </c>
      <c r="D305" s="1850" t="s">
        <v>3262</v>
      </c>
      <c r="E305" s="1850" t="s">
        <v>3263</v>
      </c>
      <c r="F305" s="1850" t="s">
        <v>2447</v>
      </c>
      <c r="G305" s="1850" t="s">
        <v>3264</v>
      </c>
      <c r="H305" s="1850" t="s">
        <v>28</v>
      </c>
      <c r="I305" s="1850" t="s">
        <v>811</v>
      </c>
    </row>
    <row customHeight="1" ht="11.25">
      <c r="A306" s="1850" t="s">
        <v>2250</v>
      </c>
      <c r="B306" s="1850" t="s">
        <v>16</v>
      </c>
      <c r="C306" s="1850" t="s">
        <v>3265</v>
      </c>
      <c r="D306" s="1850" t="s">
        <v>3266</v>
      </c>
      <c r="E306" s="1850" t="s">
        <v>3267</v>
      </c>
      <c r="F306" s="1850" t="s">
        <v>2258</v>
      </c>
      <c r="G306" s="1850" t="s">
        <v>28</v>
      </c>
      <c r="H306" s="1850" t="s">
        <v>28</v>
      </c>
      <c r="I306" s="1850" t="s">
        <v>811</v>
      </c>
    </row>
    <row customHeight="1" ht="11.25">
      <c r="A307" s="1850" t="s">
        <v>2250</v>
      </c>
      <c r="B307" s="1850" t="s">
        <v>16</v>
      </c>
      <c r="C307" s="1850" t="s">
        <v>3268</v>
      </c>
      <c r="D307" s="1850" t="s">
        <v>3269</v>
      </c>
      <c r="E307" s="1850" t="s">
        <v>3270</v>
      </c>
      <c r="F307" s="1850" t="s">
        <v>2258</v>
      </c>
      <c r="G307" s="1850" t="s">
        <v>28</v>
      </c>
      <c r="H307" s="1850" t="s">
        <v>28</v>
      </c>
      <c r="I307" s="1850" t="s">
        <v>811</v>
      </c>
    </row>
    <row customHeight="1" ht="11.25">
      <c r="A308" s="1850" t="s">
        <v>2250</v>
      </c>
      <c r="B308" s="1850" t="s">
        <v>16</v>
      </c>
      <c r="C308" s="1850" t="s">
        <v>3271</v>
      </c>
      <c r="D308" s="1850" t="s">
        <v>3272</v>
      </c>
      <c r="E308" s="1850" t="s">
        <v>3273</v>
      </c>
      <c r="F308" s="1850" t="s">
        <v>2541</v>
      </c>
      <c r="G308" s="1850" t="s">
        <v>28</v>
      </c>
      <c r="H308" s="1850" t="s">
        <v>28</v>
      </c>
      <c r="I308" s="1850" t="s">
        <v>811</v>
      </c>
    </row>
    <row customHeight="1" ht="11.25">
      <c r="A309" s="1850" t="s">
        <v>2250</v>
      </c>
      <c r="B309" s="1850" t="s">
        <v>16</v>
      </c>
      <c r="C309" s="1850" t="s">
        <v>3274</v>
      </c>
      <c r="D309" s="1850" t="s">
        <v>3275</v>
      </c>
      <c r="E309" s="1850" t="s">
        <v>3276</v>
      </c>
      <c r="F309" s="1850" t="s">
        <v>2263</v>
      </c>
      <c r="G309" s="1850" t="s">
        <v>28</v>
      </c>
      <c r="H309" s="1850" t="s">
        <v>28</v>
      </c>
      <c r="I309" s="1850" t="s">
        <v>811</v>
      </c>
    </row>
    <row customHeight="1" ht="11.25">
      <c r="A310" s="1850" t="s">
        <v>2250</v>
      </c>
      <c r="B310" s="1850" t="s">
        <v>16</v>
      </c>
      <c r="C310" s="1850" t="s">
        <v>3277</v>
      </c>
      <c r="D310" s="1850" t="s">
        <v>3278</v>
      </c>
      <c r="E310" s="1850" t="s">
        <v>3279</v>
      </c>
      <c r="F310" s="1850" t="s">
        <v>2485</v>
      </c>
      <c r="G310" s="1850" t="s">
        <v>28</v>
      </c>
      <c r="H310" s="1850" t="s">
        <v>28</v>
      </c>
      <c r="I310" s="1850" t="s">
        <v>811</v>
      </c>
    </row>
    <row customHeight="1" ht="11.25">
      <c r="A311" s="1850" t="s">
        <v>2250</v>
      </c>
      <c r="B311" s="1850" t="s">
        <v>16</v>
      </c>
      <c r="C311" s="1850" t="s">
        <v>3280</v>
      </c>
      <c r="D311" s="1850" t="s">
        <v>3281</v>
      </c>
      <c r="E311" s="1850" t="s">
        <v>3282</v>
      </c>
      <c r="F311" s="1850" t="s">
        <v>2322</v>
      </c>
      <c r="G311" s="1850" t="s">
        <v>28</v>
      </c>
      <c r="H311" s="1850" t="s">
        <v>28</v>
      </c>
      <c r="I311" s="1850" t="s">
        <v>811</v>
      </c>
    </row>
    <row customHeight="1" ht="11.25">
      <c r="A312" s="1850" t="s">
        <v>2250</v>
      </c>
      <c r="B312" s="1850" t="s">
        <v>16</v>
      </c>
      <c r="C312" s="1850" t="s">
        <v>3283</v>
      </c>
      <c r="D312" s="1850" t="s">
        <v>3284</v>
      </c>
      <c r="E312" s="1850" t="s">
        <v>3285</v>
      </c>
      <c r="F312" s="1850" t="s">
        <v>2343</v>
      </c>
      <c r="G312" s="1850" t="s">
        <v>28</v>
      </c>
      <c r="H312" s="1850" t="s">
        <v>28</v>
      </c>
      <c r="I312" s="1850" t="s">
        <v>811</v>
      </c>
    </row>
    <row customHeight="1" ht="11.25">
      <c r="A313" s="1850" t="s">
        <v>2250</v>
      </c>
      <c r="B313" s="1850" t="s">
        <v>16</v>
      </c>
      <c r="C313" s="1850" t="s">
        <v>3286</v>
      </c>
      <c r="D313" s="1850" t="s">
        <v>3287</v>
      </c>
      <c r="E313" s="1850" t="s">
        <v>3288</v>
      </c>
      <c r="F313" s="1850" t="s">
        <v>2447</v>
      </c>
      <c r="G313" s="1850" t="s">
        <v>28</v>
      </c>
      <c r="H313" s="1850" t="s">
        <v>28</v>
      </c>
      <c r="I313" s="1850" t="s">
        <v>811</v>
      </c>
    </row>
    <row customHeight="1" ht="11.25">
      <c r="A314" s="1850" t="s">
        <v>2250</v>
      </c>
      <c r="B314" s="1850" t="s">
        <v>16</v>
      </c>
      <c r="C314" s="1850" t="s">
        <v>3289</v>
      </c>
      <c r="D314" s="1850" t="s">
        <v>3290</v>
      </c>
      <c r="E314" s="1850" t="s">
        <v>3291</v>
      </c>
      <c r="F314" s="1850" t="s">
        <v>2493</v>
      </c>
      <c r="G314" s="1850" t="s">
        <v>28</v>
      </c>
      <c r="H314" s="1850" t="s">
        <v>28</v>
      </c>
      <c r="I314" s="1850" t="s">
        <v>811</v>
      </c>
    </row>
    <row customHeight="1" ht="11.25">
      <c r="A315" s="1850" t="s">
        <v>2250</v>
      </c>
      <c r="B315" s="1850" t="s">
        <v>16</v>
      </c>
      <c r="C315" s="1850" t="s">
        <v>3292</v>
      </c>
      <c r="D315" s="1850" t="s">
        <v>3293</v>
      </c>
      <c r="E315" s="1850" t="s">
        <v>3294</v>
      </c>
      <c r="F315" s="1850" t="s">
        <v>2258</v>
      </c>
      <c r="G315" s="1850" t="s">
        <v>28</v>
      </c>
      <c r="H315" s="1850" t="s">
        <v>28</v>
      </c>
      <c r="I315" s="1850" t="s">
        <v>811</v>
      </c>
    </row>
    <row customHeight="1" ht="11.25">
      <c r="A316" s="1850" t="s">
        <v>2250</v>
      </c>
      <c r="B316" s="1850" t="s">
        <v>16</v>
      </c>
      <c r="C316" s="1850" t="s">
        <v>3295</v>
      </c>
      <c r="D316" s="1850" t="s">
        <v>3296</v>
      </c>
      <c r="E316" s="1850" t="s">
        <v>3297</v>
      </c>
      <c r="F316" s="1850" t="s">
        <v>2318</v>
      </c>
      <c r="G316" s="1850" t="s">
        <v>28</v>
      </c>
      <c r="H316" s="1850" t="s">
        <v>28</v>
      </c>
      <c r="I316" s="1850" t="s">
        <v>811</v>
      </c>
    </row>
    <row customHeight="1" ht="11.25">
      <c r="A317" s="1850" t="s">
        <v>2250</v>
      </c>
      <c r="B317" s="1850" t="s">
        <v>16</v>
      </c>
      <c r="C317" s="1850" t="s">
        <v>3298</v>
      </c>
      <c r="D317" s="1850" t="s">
        <v>3299</v>
      </c>
      <c r="E317" s="1850" t="s">
        <v>3300</v>
      </c>
      <c r="F317" s="1850" t="s">
        <v>2721</v>
      </c>
      <c r="G317" s="1850" t="s">
        <v>28</v>
      </c>
      <c r="H317" s="1850" t="s">
        <v>28</v>
      </c>
      <c r="I317" s="1850" t="s">
        <v>811</v>
      </c>
    </row>
    <row customHeight="1" ht="11.25">
      <c r="A318" s="1850" t="s">
        <v>2250</v>
      </c>
      <c r="B318" s="1850" t="s">
        <v>16</v>
      </c>
      <c r="C318" s="1850" t="s">
        <v>3301</v>
      </c>
      <c r="D318" s="1850" t="s">
        <v>3302</v>
      </c>
      <c r="E318" s="1850" t="s">
        <v>3303</v>
      </c>
      <c r="F318" s="1850" t="s">
        <v>2311</v>
      </c>
      <c r="G318" s="1850" t="s">
        <v>28</v>
      </c>
      <c r="H318" s="1850" t="s">
        <v>28</v>
      </c>
      <c r="I318" s="1850" t="s">
        <v>811</v>
      </c>
    </row>
    <row customHeight="1" ht="11.25">
      <c r="A319" s="1850" t="s">
        <v>2250</v>
      </c>
      <c r="B319" s="1850" t="s">
        <v>16</v>
      </c>
      <c r="C319" s="1850" t="s">
        <v>3304</v>
      </c>
      <c r="D319" s="1850" t="s">
        <v>3305</v>
      </c>
      <c r="E319" s="1850" t="s">
        <v>3306</v>
      </c>
      <c r="F319" s="1850" t="s">
        <v>2841</v>
      </c>
      <c r="G319" s="1850" t="s">
        <v>28</v>
      </c>
      <c r="H319" s="1850" t="s">
        <v>28</v>
      </c>
      <c r="I319" s="1850" t="s">
        <v>811</v>
      </c>
    </row>
    <row customHeight="1" ht="11.25">
      <c r="A320" s="1850" t="s">
        <v>2250</v>
      </c>
      <c r="B320" s="1850" t="s">
        <v>16</v>
      </c>
      <c r="C320" s="1850" t="s">
        <v>3307</v>
      </c>
      <c r="D320" s="1850" t="s">
        <v>3308</v>
      </c>
      <c r="E320" s="1850" t="s">
        <v>3309</v>
      </c>
      <c r="F320" s="1850" t="s">
        <v>2263</v>
      </c>
      <c r="G320" s="1850" t="s">
        <v>28</v>
      </c>
      <c r="H320" s="1850" t="s">
        <v>28</v>
      </c>
      <c r="I320" s="1850" t="s">
        <v>811</v>
      </c>
    </row>
    <row customHeight="1" ht="11.25">
      <c r="A321" s="1850" t="s">
        <v>2250</v>
      </c>
      <c r="B321" s="1850" t="s">
        <v>16</v>
      </c>
      <c r="C321" s="1850" t="s">
        <v>3310</v>
      </c>
      <c r="D321" s="1850" t="s">
        <v>3311</v>
      </c>
      <c r="E321" s="1850" t="s">
        <v>3312</v>
      </c>
      <c r="F321" s="1850" t="s">
        <v>2322</v>
      </c>
      <c r="G321" s="1850" t="s">
        <v>28</v>
      </c>
      <c r="H321" s="1850" t="s">
        <v>28</v>
      </c>
      <c r="I321" s="1850" t="s">
        <v>811</v>
      </c>
    </row>
    <row customHeight="1" ht="11.25">
      <c r="A322" s="1850" t="s">
        <v>2250</v>
      </c>
      <c r="B322" s="1850" t="s">
        <v>16</v>
      </c>
      <c r="C322" s="1850" t="s">
        <v>3313</v>
      </c>
      <c r="D322" s="1850" t="s">
        <v>3314</v>
      </c>
      <c r="E322" s="1850" t="s">
        <v>3315</v>
      </c>
      <c r="F322" s="1850" t="s">
        <v>2285</v>
      </c>
      <c r="G322" s="1850" t="s">
        <v>28</v>
      </c>
      <c r="H322" s="1850" t="s">
        <v>28</v>
      </c>
      <c r="I322" s="1850" t="s">
        <v>811</v>
      </c>
    </row>
    <row customHeight="1" ht="11.25">
      <c r="A323" s="1850" t="s">
        <v>2250</v>
      </c>
      <c r="B323" s="1850" t="s">
        <v>16</v>
      </c>
      <c r="C323" s="1850" t="s">
        <v>3316</v>
      </c>
      <c r="D323" s="1850" t="s">
        <v>3317</v>
      </c>
      <c r="E323" s="1850" t="s">
        <v>3318</v>
      </c>
      <c r="F323" s="1850" t="s">
        <v>3203</v>
      </c>
      <c r="G323" s="1850" t="s">
        <v>28</v>
      </c>
      <c r="H323" s="1850" t="s">
        <v>28</v>
      </c>
      <c r="I323" s="1850" t="s">
        <v>811</v>
      </c>
    </row>
    <row customHeight="1" ht="11.25">
      <c r="A324" s="1850" t="s">
        <v>2250</v>
      </c>
      <c r="B324" s="1850" t="s">
        <v>16</v>
      </c>
      <c r="C324" s="1850" t="s">
        <v>3319</v>
      </c>
      <c r="D324" s="1850" t="s">
        <v>3320</v>
      </c>
      <c r="E324" s="1850" t="s">
        <v>3321</v>
      </c>
      <c r="F324" s="1850" t="s">
        <v>3120</v>
      </c>
      <c r="G324" s="1850" t="s">
        <v>28</v>
      </c>
      <c r="H324" s="1850" t="s">
        <v>28</v>
      </c>
      <c r="I324" s="1850" t="s">
        <v>811</v>
      </c>
    </row>
    <row customHeight="1" ht="11.25">
      <c r="A325" s="1850" t="s">
        <v>2250</v>
      </c>
      <c r="B325" s="1850" t="s">
        <v>16</v>
      </c>
      <c r="C325" s="1850" t="s">
        <v>3322</v>
      </c>
      <c r="D325" s="1850" t="s">
        <v>3323</v>
      </c>
      <c r="E325" s="1850" t="s">
        <v>3324</v>
      </c>
      <c r="F325" s="1850" t="s">
        <v>2296</v>
      </c>
      <c r="G325" s="1850" t="s">
        <v>28</v>
      </c>
      <c r="H325" s="1850" t="s">
        <v>28</v>
      </c>
      <c r="I325" s="1850" t="s">
        <v>811</v>
      </c>
    </row>
    <row customHeight="1" ht="11.25">
      <c r="A326" s="1850" t="s">
        <v>2250</v>
      </c>
      <c r="B326" s="1850" t="s">
        <v>16</v>
      </c>
      <c r="C326" s="1850" t="s">
        <v>3325</v>
      </c>
      <c r="D326" s="1850" t="s">
        <v>3326</v>
      </c>
      <c r="E326" s="1850" t="s">
        <v>3327</v>
      </c>
      <c r="F326" s="1850" t="s">
        <v>2826</v>
      </c>
      <c r="G326" s="1850" t="s">
        <v>28</v>
      </c>
      <c r="H326" s="1850" t="s">
        <v>28</v>
      </c>
      <c r="I326" s="1850" t="s">
        <v>811</v>
      </c>
    </row>
    <row customHeight="1" ht="11.25">
      <c r="A327" s="1850" t="s">
        <v>2250</v>
      </c>
      <c r="B327" s="1850" t="s">
        <v>16</v>
      </c>
      <c r="C327" s="1850" t="s">
        <v>3328</v>
      </c>
      <c r="D327" s="1850" t="s">
        <v>3329</v>
      </c>
      <c r="E327" s="1850" t="s">
        <v>3330</v>
      </c>
      <c r="F327" s="1850" t="s">
        <v>2721</v>
      </c>
      <c r="G327" s="1850" t="s">
        <v>28</v>
      </c>
      <c r="H327" s="1850" t="s">
        <v>28</v>
      </c>
      <c r="I327" s="1850" t="s">
        <v>811</v>
      </c>
    </row>
    <row customHeight="1" ht="11.25">
      <c r="A328" s="1850" t="s">
        <v>2250</v>
      </c>
      <c r="B328" s="1850" t="s">
        <v>16</v>
      </c>
      <c r="C328" s="1850" t="s">
        <v>3331</v>
      </c>
      <c r="D328" s="1850" t="s">
        <v>3332</v>
      </c>
      <c r="E328" s="1850" t="s">
        <v>3333</v>
      </c>
      <c r="F328" s="1850" t="s">
        <v>3334</v>
      </c>
      <c r="G328" s="1850" t="s">
        <v>3335</v>
      </c>
      <c r="H328" s="1850" t="s">
        <v>28</v>
      </c>
      <c r="I328" s="1850" t="s">
        <v>811</v>
      </c>
    </row>
    <row customHeight="1" ht="11.25">
      <c r="A329" s="1850" t="s">
        <v>2250</v>
      </c>
      <c r="B329" s="1850" t="s">
        <v>16</v>
      </c>
      <c r="C329" s="1850" t="s">
        <v>3336</v>
      </c>
      <c r="D329" s="1850" t="s">
        <v>3337</v>
      </c>
      <c r="E329" s="1850" t="s">
        <v>3338</v>
      </c>
      <c r="F329" s="1850" t="s">
        <v>2285</v>
      </c>
      <c r="G329" s="1850" t="s">
        <v>28</v>
      </c>
      <c r="H329" s="1850" t="s">
        <v>28</v>
      </c>
      <c r="I329" s="1850" t="s">
        <v>811</v>
      </c>
    </row>
    <row customHeight="1" ht="11.25">
      <c r="A330" s="1850" t="s">
        <v>2250</v>
      </c>
      <c r="B330" s="1850" t="s">
        <v>16</v>
      </c>
      <c r="C330" s="1850" t="s">
        <v>3339</v>
      </c>
      <c r="D330" s="1850" t="s">
        <v>3340</v>
      </c>
      <c r="E330" s="1850" t="s">
        <v>3341</v>
      </c>
      <c r="F330" s="1850" t="s">
        <v>2318</v>
      </c>
      <c r="G330" s="1850" t="s">
        <v>28</v>
      </c>
      <c r="H330" s="1850" t="s">
        <v>28</v>
      </c>
      <c r="I330" s="1850" t="s">
        <v>811</v>
      </c>
    </row>
    <row customHeight="1" ht="11.25">
      <c r="A331" s="1850" t="s">
        <v>2250</v>
      </c>
      <c r="B331" s="1850" t="s">
        <v>16</v>
      </c>
      <c r="C331" s="1850" t="s">
        <v>3342</v>
      </c>
      <c r="D331" s="1850" t="s">
        <v>3343</v>
      </c>
      <c r="E331" s="1850" t="s">
        <v>3344</v>
      </c>
      <c r="F331" s="1850" t="s">
        <v>3259</v>
      </c>
      <c r="G331" s="1850" t="s">
        <v>28</v>
      </c>
      <c r="H331" s="1850" t="s">
        <v>28</v>
      </c>
      <c r="I331" s="1850" t="s">
        <v>811</v>
      </c>
    </row>
    <row customHeight="1" ht="11.25">
      <c r="A332" s="1850" t="s">
        <v>2250</v>
      </c>
      <c r="B332" s="1850" t="s">
        <v>16</v>
      </c>
      <c r="C332" s="1850" t="s">
        <v>3345</v>
      </c>
      <c r="D332" s="1850" t="s">
        <v>3346</v>
      </c>
      <c r="E332" s="1850" t="s">
        <v>3347</v>
      </c>
      <c r="F332" s="1850" t="s">
        <v>3348</v>
      </c>
      <c r="G332" s="1850" t="s">
        <v>28</v>
      </c>
      <c r="H332" s="1850" t="s">
        <v>28</v>
      </c>
      <c r="I332" s="1850" t="s">
        <v>811</v>
      </c>
    </row>
    <row customHeight="1" ht="11.25">
      <c r="A333" s="1850" t="s">
        <v>2250</v>
      </c>
      <c r="B333" s="1850" t="s">
        <v>16</v>
      </c>
      <c r="C333" s="1850" t="s">
        <v>3349</v>
      </c>
      <c r="D333" s="1850" t="s">
        <v>3350</v>
      </c>
      <c r="E333" s="1850" t="s">
        <v>3351</v>
      </c>
      <c r="F333" s="1850" t="s">
        <v>2552</v>
      </c>
      <c r="G333" s="1850" t="s">
        <v>28</v>
      </c>
      <c r="H333" s="1850" t="s">
        <v>28</v>
      </c>
      <c r="I333" s="1850" t="s">
        <v>811</v>
      </c>
    </row>
    <row customHeight="1" ht="11.25">
      <c r="A334" s="1850" t="s">
        <v>2250</v>
      </c>
      <c r="B334" s="1850" t="s">
        <v>16</v>
      </c>
      <c r="C334" s="1850" t="s">
        <v>3352</v>
      </c>
      <c r="D334" s="1850" t="s">
        <v>3353</v>
      </c>
      <c r="E334" s="1850" t="s">
        <v>3354</v>
      </c>
      <c r="F334" s="1850" t="s">
        <v>2303</v>
      </c>
      <c r="G334" s="1850" t="s">
        <v>28</v>
      </c>
      <c r="H334" s="1850" t="s">
        <v>28</v>
      </c>
      <c r="I334" s="1850" t="s">
        <v>811</v>
      </c>
    </row>
    <row customHeight="1" ht="11.25">
      <c r="A335" s="1850" t="s">
        <v>2250</v>
      </c>
      <c r="B335" s="1850" t="s">
        <v>16</v>
      </c>
      <c r="C335" s="1850" t="s">
        <v>3355</v>
      </c>
      <c r="D335" s="1850" t="s">
        <v>3356</v>
      </c>
      <c r="E335" s="1850" t="s">
        <v>3357</v>
      </c>
      <c r="F335" s="1850" t="s">
        <v>2343</v>
      </c>
      <c r="G335" s="1850" t="s">
        <v>28</v>
      </c>
      <c r="H335" s="1850" t="s">
        <v>28</v>
      </c>
      <c r="I335" s="1850" t="s">
        <v>811</v>
      </c>
    </row>
    <row customHeight="1" ht="11.25">
      <c r="A336" s="1850" t="s">
        <v>2250</v>
      </c>
      <c r="B336" s="1850" t="s">
        <v>16</v>
      </c>
      <c r="C336" s="1850" t="s">
        <v>3358</v>
      </c>
      <c r="D336" s="1850" t="s">
        <v>3359</v>
      </c>
      <c r="E336" s="1850" t="s">
        <v>3360</v>
      </c>
      <c r="F336" s="1850" t="s">
        <v>2311</v>
      </c>
      <c r="G336" s="1850" t="s">
        <v>28</v>
      </c>
      <c r="H336" s="1850" t="s">
        <v>28</v>
      </c>
      <c r="I336" s="1850" t="s">
        <v>811</v>
      </c>
    </row>
    <row customHeight="1" ht="11.25">
      <c r="A337" s="1850" t="s">
        <v>2250</v>
      </c>
      <c r="B337" s="1850" t="s">
        <v>16</v>
      </c>
      <c r="C337" s="1850" t="s">
        <v>3361</v>
      </c>
      <c r="D337" s="1850" t="s">
        <v>3362</v>
      </c>
      <c r="E337" s="1850" t="s">
        <v>3363</v>
      </c>
      <c r="F337" s="1850" t="s">
        <v>2258</v>
      </c>
      <c r="G337" s="1850" t="s">
        <v>28</v>
      </c>
      <c r="H337" s="1850" t="s">
        <v>28</v>
      </c>
      <c r="I337" s="1850" t="s">
        <v>811</v>
      </c>
    </row>
    <row customHeight="1" ht="11.25">
      <c r="A338" s="1850" t="s">
        <v>2250</v>
      </c>
      <c r="B338" s="1850" t="s">
        <v>16</v>
      </c>
      <c r="C338" s="1850" t="s">
        <v>3364</v>
      </c>
      <c r="D338" s="1850" t="s">
        <v>3365</v>
      </c>
      <c r="E338" s="1850" t="s">
        <v>3366</v>
      </c>
      <c r="F338" s="1850" t="s">
        <v>2335</v>
      </c>
      <c r="G338" s="1850" t="s">
        <v>28</v>
      </c>
      <c r="H338" s="1850" t="s">
        <v>28</v>
      </c>
      <c r="I338" s="1850" t="s">
        <v>811</v>
      </c>
    </row>
    <row customHeight="1" ht="11.25">
      <c r="A339" s="1850" t="s">
        <v>2250</v>
      </c>
      <c r="B339" s="1850" t="s">
        <v>16</v>
      </c>
      <c r="C339" s="1850" t="s">
        <v>3367</v>
      </c>
      <c r="D339" s="1850" t="s">
        <v>3368</v>
      </c>
      <c r="E339" s="1850" t="s">
        <v>3369</v>
      </c>
      <c r="F339" s="1850" t="s">
        <v>2335</v>
      </c>
      <c r="G339" s="1850" t="s">
        <v>28</v>
      </c>
      <c r="H339" s="1850" t="s">
        <v>28</v>
      </c>
      <c r="I339" s="1850" t="s">
        <v>811</v>
      </c>
    </row>
    <row customHeight="1" ht="11.25">
      <c r="A340" s="1850" t="s">
        <v>2250</v>
      </c>
      <c r="B340" s="1850" t="s">
        <v>16</v>
      </c>
      <c r="C340" s="1850" t="s">
        <v>3370</v>
      </c>
      <c r="D340" s="1850" t="s">
        <v>3371</v>
      </c>
      <c r="E340" s="1850" t="s">
        <v>3372</v>
      </c>
      <c r="F340" s="1850" t="s">
        <v>2545</v>
      </c>
      <c r="G340" s="1850" t="s">
        <v>28</v>
      </c>
      <c r="H340" s="1850" t="s">
        <v>28</v>
      </c>
      <c r="I340" s="1850" t="s">
        <v>811</v>
      </c>
    </row>
    <row customHeight="1" ht="11.25">
      <c r="A341" s="1850" t="s">
        <v>2250</v>
      </c>
      <c r="B341" s="1850" t="s">
        <v>16</v>
      </c>
      <c r="C341" s="1850" t="s">
        <v>3373</v>
      </c>
      <c r="D341" s="1850" t="s">
        <v>3374</v>
      </c>
      <c r="E341" s="1850" t="s">
        <v>3375</v>
      </c>
      <c r="F341" s="1850" t="s">
        <v>2258</v>
      </c>
      <c r="G341" s="1850" t="s">
        <v>28</v>
      </c>
      <c r="H341" s="1850" t="s">
        <v>28</v>
      </c>
      <c r="I341" s="1850" t="s">
        <v>811</v>
      </c>
    </row>
    <row customHeight="1" ht="11.25">
      <c r="A342" s="1850" t="s">
        <v>2250</v>
      </c>
      <c r="B342" s="1850" t="s">
        <v>16</v>
      </c>
      <c r="C342" s="1850" t="s">
        <v>3376</v>
      </c>
      <c r="D342" s="1850" t="s">
        <v>3377</v>
      </c>
      <c r="E342" s="1850" t="s">
        <v>3378</v>
      </c>
      <c r="F342" s="1850" t="s">
        <v>52</v>
      </c>
      <c r="G342" s="1850" t="s">
        <v>28</v>
      </c>
      <c r="H342" s="1850" t="s">
        <v>28</v>
      </c>
      <c r="I342" s="1850" t="s">
        <v>811</v>
      </c>
    </row>
    <row customHeight="1" ht="11.25">
      <c r="A343" s="1850" t="s">
        <v>2250</v>
      </c>
      <c r="B343" s="1850" t="s">
        <v>16</v>
      </c>
      <c r="C343" s="1850" t="s">
        <v>3379</v>
      </c>
      <c r="D343" s="1850" t="s">
        <v>3380</v>
      </c>
      <c r="E343" s="1850" t="s">
        <v>3381</v>
      </c>
      <c r="F343" s="1850" t="s">
        <v>2384</v>
      </c>
      <c r="G343" s="1850" t="s">
        <v>3382</v>
      </c>
      <c r="H343" s="1850" t="s">
        <v>28</v>
      </c>
      <c r="I343" s="1850" t="s">
        <v>811</v>
      </c>
    </row>
    <row customHeight="1" ht="11.25">
      <c r="A344" s="1850" t="s">
        <v>2250</v>
      </c>
      <c r="B344" s="1850" t="s">
        <v>16</v>
      </c>
      <c r="C344" s="1850" t="s">
        <v>3383</v>
      </c>
      <c r="D344" s="1850" t="s">
        <v>3384</v>
      </c>
      <c r="E344" s="1850" t="s">
        <v>3385</v>
      </c>
      <c r="F344" s="1850" t="s">
        <v>2258</v>
      </c>
      <c r="G344" s="1850" t="s">
        <v>28</v>
      </c>
      <c r="H344" s="1850" t="s">
        <v>28</v>
      </c>
      <c r="I344" s="1850" t="s">
        <v>811</v>
      </c>
    </row>
    <row customHeight="1" ht="11.25">
      <c r="A345" s="1850" t="s">
        <v>2250</v>
      </c>
      <c r="B345" s="1850" t="s">
        <v>16</v>
      </c>
      <c r="C345" s="1850" t="s">
        <v>3386</v>
      </c>
      <c r="D345" s="1850" t="s">
        <v>3387</v>
      </c>
      <c r="E345" s="1850" t="s">
        <v>3388</v>
      </c>
      <c r="F345" s="1850" t="s">
        <v>2485</v>
      </c>
      <c r="G345" s="1850" t="s">
        <v>28</v>
      </c>
      <c r="H345" s="1850" t="s">
        <v>28</v>
      </c>
      <c r="I345" s="1850" t="s">
        <v>811</v>
      </c>
    </row>
    <row customHeight="1" ht="11.25">
      <c r="A346" s="1850" t="s">
        <v>2250</v>
      </c>
      <c r="B346" s="1850" t="s">
        <v>16</v>
      </c>
      <c r="C346" s="1850" t="s">
        <v>3389</v>
      </c>
      <c r="D346" s="1850" t="s">
        <v>3390</v>
      </c>
      <c r="E346" s="1850" t="s">
        <v>3391</v>
      </c>
      <c r="F346" s="1850" t="s">
        <v>2322</v>
      </c>
      <c r="G346" s="1850" t="s">
        <v>28</v>
      </c>
      <c r="H346" s="1850" t="s">
        <v>28</v>
      </c>
      <c r="I346" s="1850" t="s">
        <v>811</v>
      </c>
    </row>
    <row customHeight="1" ht="11.25">
      <c r="A347" s="1850" t="s">
        <v>2250</v>
      </c>
      <c r="B347" s="1850" t="s">
        <v>16</v>
      </c>
      <c r="C347" s="1850" t="s">
        <v>3392</v>
      </c>
      <c r="D347" s="1850" t="s">
        <v>3393</v>
      </c>
      <c r="E347" s="1850" t="s">
        <v>3394</v>
      </c>
      <c r="F347" s="1850" t="s">
        <v>2258</v>
      </c>
      <c r="G347" s="1850" t="s">
        <v>28</v>
      </c>
      <c r="H347" s="1850" t="s">
        <v>28</v>
      </c>
      <c r="I347" s="1850" t="s">
        <v>811</v>
      </c>
    </row>
    <row customHeight="1" ht="11.25">
      <c r="A348" s="1850" t="s">
        <v>2250</v>
      </c>
      <c r="B348" s="1850" t="s">
        <v>16</v>
      </c>
      <c r="C348" s="1850" t="s">
        <v>3395</v>
      </c>
      <c r="D348" s="1850" t="s">
        <v>3396</v>
      </c>
      <c r="E348" s="1850" t="s">
        <v>3397</v>
      </c>
      <c r="F348" s="1850" t="s">
        <v>2258</v>
      </c>
      <c r="G348" s="1850" t="s">
        <v>28</v>
      </c>
      <c r="H348" s="1850" t="s">
        <v>28</v>
      </c>
      <c r="I348" s="1850" t="s">
        <v>811</v>
      </c>
    </row>
    <row customHeight="1" ht="11.25">
      <c r="A349" s="1850" t="s">
        <v>2250</v>
      </c>
      <c r="B349" s="1850" t="s">
        <v>16</v>
      </c>
      <c r="C349" s="1850" t="s">
        <v>3398</v>
      </c>
      <c r="D349" s="1850" t="s">
        <v>3399</v>
      </c>
      <c r="E349" s="1850" t="s">
        <v>3400</v>
      </c>
      <c r="F349" s="1850" t="s">
        <v>2258</v>
      </c>
      <c r="G349" s="1850" t="s">
        <v>28</v>
      </c>
      <c r="H349" s="1850" t="s">
        <v>28</v>
      </c>
      <c r="I349" s="1850" t="s">
        <v>811</v>
      </c>
    </row>
    <row customHeight="1" ht="11.25">
      <c r="A350" s="1850" t="s">
        <v>2250</v>
      </c>
      <c r="B350" s="1850" t="s">
        <v>16</v>
      </c>
      <c r="C350" s="1850" t="s">
        <v>3401</v>
      </c>
      <c r="D350" s="1850" t="s">
        <v>3402</v>
      </c>
      <c r="E350" s="1850" t="s">
        <v>3403</v>
      </c>
      <c r="F350" s="1850" t="s">
        <v>2318</v>
      </c>
      <c r="G350" s="1850" t="s">
        <v>28</v>
      </c>
      <c r="H350" s="1850" t="s">
        <v>28</v>
      </c>
      <c r="I350" s="1850" t="s">
        <v>811</v>
      </c>
    </row>
    <row customHeight="1" ht="11.25">
      <c r="A351" s="1850" t="s">
        <v>2250</v>
      </c>
      <c r="B351" s="1850" t="s">
        <v>16</v>
      </c>
      <c r="C351" s="1850" t="s">
        <v>3404</v>
      </c>
      <c r="D351" s="1850" t="s">
        <v>3405</v>
      </c>
      <c r="E351" s="1850" t="s">
        <v>3406</v>
      </c>
      <c r="F351" s="1850" t="s">
        <v>2258</v>
      </c>
      <c r="G351" s="1850" t="s">
        <v>3407</v>
      </c>
      <c r="H351" s="1850" t="s">
        <v>28</v>
      </c>
      <c r="I351" s="1850" t="s">
        <v>811</v>
      </c>
    </row>
    <row customHeight="1" ht="11.25">
      <c r="A352" s="1850" t="s">
        <v>2250</v>
      </c>
      <c r="B352" s="1850" t="s">
        <v>16</v>
      </c>
      <c r="C352" s="1850" t="s">
        <v>3408</v>
      </c>
      <c r="D352" s="1850" t="s">
        <v>3409</v>
      </c>
      <c r="E352" s="1850" t="s">
        <v>3410</v>
      </c>
      <c r="F352" s="1850" t="s">
        <v>2258</v>
      </c>
      <c r="G352" s="1850" t="s">
        <v>28</v>
      </c>
      <c r="H352" s="1850" t="s">
        <v>28</v>
      </c>
      <c r="I352" s="1850" t="s">
        <v>811</v>
      </c>
    </row>
    <row customHeight="1" ht="11.25">
      <c r="A353" s="1850" t="s">
        <v>2250</v>
      </c>
      <c r="B353" s="1850" t="s">
        <v>16</v>
      </c>
      <c r="C353" s="1850" t="s">
        <v>3411</v>
      </c>
      <c r="D353" s="1850" t="s">
        <v>3412</v>
      </c>
      <c r="E353" s="1850" t="s">
        <v>3413</v>
      </c>
      <c r="F353" s="1850" t="s">
        <v>2303</v>
      </c>
      <c r="G353" s="1850" t="s">
        <v>28</v>
      </c>
      <c r="H353" s="1850" t="s">
        <v>28</v>
      </c>
      <c r="I353" s="1850" t="s">
        <v>811</v>
      </c>
    </row>
    <row customHeight="1" ht="11.25">
      <c r="A354" s="1850" t="s">
        <v>2250</v>
      </c>
      <c r="B354" s="1850" t="s">
        <v>16</v>
      </c>
      <c r="C354" s="1850" t="s">
        <v>3414</v>
      </c>
      <c r="D354" s="1850" t="s">
        <v>3415</v>
      </c>
      <c r="E354" s="1850" t="s">
        <v>3416</v>
      </c>
      <c r="F354" s="1850" t="s">
        <v>2311</v>
      </c>
      <c r="G354" s="1850" t="s">
        <v>28</v>
      </c>
      <c r="H354" s="1850" t="s">
        <v>28</v>
      </c>
      <c r="I354" s="1850" t="s">
        <v>811</v>
      </c>
    </row>
    <row customHeight="1" ht="11.25">
      <c r="A355" s="1850" t="s">
        <v>2250</v>
      </c>
      <c r="B355" s="1850" t="s">
        <v>16</v>
      </c>
      <c r="C355" s="1850" t="s">
        <v>3417</v>
      </c>
      <c r="D355" s="1850" t="s">
        <v>3418</v>
      </c>
      <c r="E355" s="1850" t="s">
        <v>3419</v>
      </c>
      <c r="F355" s="1850" t="s">
        <v>2640</v>
      </c>
      <c r="G355" s="1850" t="s">
        <v>28</v>
      </c>
      <c r="H355" s="1850" t="s">
        <v>28</v>
      </c>
      <c r="I355" s="1850" t="s">
        <v>811</v>
      </c>
    </row>
    <row customHeight="1" ht="11.25">
      <c r="A356" s="1850" t="s">
        <v>2250</v>
      </c>
      <c r="B356" s="1850" t="s">
        <v>16</v>
      </c>
      <c r="C356" s="1850" t="s">
        <v>3420</v>
      </c>
      <c r="D356" s="1850" t="s">
        <v>3421</v>
      </c>
      <c r="E356" s="1850" t="s">
        <v>3422</v>
      </c>
      <c r="F356" s="1850" t="s">
        <v>2311</v>
      </c>
      <c r="G356" s="1850" t="s">
        <v>28</v>
      </c>
      <c r="H356" s="1850" t="s">
        <v>28</v>
      </c>
      <c r="I356" s="1850" t="s">
        <v>811</v>
      </c>
    </row>
    <row customHeight="1" ht="11.25">
      <c r="A357" s="1850" t="s">
        <v>2250</v>
      </c>
      <c r="B357" s="1850" t="s">
        <v>16</v>
      </c>
      <c r="C357" s="1850" t="s">
        <v>3423</v>
      </c>
      <c r="D357" s="1850" t="s">
        <v>3424</v>
      </c>
      <c r="E357" s="1850" t="s">
        <v>3425</v>
      </c>
      <c r="F357" s="1850" t="s">
        <v>2493</v>
      </c>
      <c r="G357" s="1850" t="s">
        <v>28</v>
      </c>
      <c r="H357" s="1850" t="s">
        <v>28</v>
      </c>
      <c r="I357" s="1850" t="s">
        <v>811</v>
      </c>
    </row>
    <row customHeight="1" ht="11.25">
      <c r="A358" s="1850" t="s">
        <v>2250</v>
      </c>
      <c r="B358" s="1850" t="s">
        <v>16</v>
      </c>
      <c r="C358" s="1850" t="s">
        <v>3426</v>
      </c>
      <c r="D358" s="1850" t="s">
        <v>3427</v>
      </c>
      <c r="E358" s="1850" t="s">
        <v>3428</v>
      </c>
      <c r="F358" s="1850" t="s">
        <v>2628</v>
      </c>
      <c r="G358" s="1850" t="s">
        <v>28</v>
      </c>
      <c r="H358" s="1850" t="s">
        <v>28</v>
      </c>
      <c r="I358" s="1850" t="s">
        <v>811</v>
      </c>
    </row>
    <row customHeight="1" ht="11.25">
      <c r="A359" s="1850" t="s">
        <v>2250</v>
      </c>
      <c r="B359" s="1850" t="s">
        <v>16</v>
      </c>
      <c r="C359" s="1850" t="s">
        <v>3429</v>
      </c>
      <c r="D359" s="1850" t="s">
        <v>3430</v>
      </c>
      <c r="E359" s="1850" t="s">
        <v>3431</v>
      </c>
      <c r="F359" s="1850" t="s">
        <v>2343</v>
      </c>
      <c r="G359" s="1850" t="s">
        <v>28</v>
      </c>
      <c r="H359" s="1850" t="s">
        <v>28</v>
      </c>
      <c r="I359" s="1850" t="s">
        <v>811</v>
      </c>
    </row>
    <row customHeight="1" ht="11.25">
      <c r="A360" s="1850" t="s">
        <v>2250</v>
      </c>
      <c r="B360" s="1850" t="s">
        <v>16</v>
      </c>
      <c r="C360" s="1850" t="s">
        <v>3432</v>
      </c>
      <c r="D360" s="1850" t="s">
        <v>3433</v>
      </c>
      <c r="E360" s="1850" t="s">
        <v>3434</v>
      </c>
      <c r="F360" s="1850" t="s">
        <v>2493</v>
      </c>
      <c r="G360" s="1850" t="s">
        <v>28</v>
      </c>
      <c r="H360" s="1850" t="s">
        <v>28</v>
      </c>
      <c r="I360" s="1850" t="s">
        <v>811</v>
      </c>
    </row>
    <row customHeight="1" ht="11.25">
      <c r="A361" s="1850" t="s">
        <v>2250</v>
      </c>
      <c r="B361" s="1850" t="s">
        <v>16</v>
      </c>
      <c r="C361" s="1850" t="s">
        <v>3435</v>
      </c>
      <c r="D361" s="1850" t="s">
        <v>3436</v>
      </c>
      <c r="E361" s="1850" t="s">
        <v>3437</v>
      </c>
      <c r="F361" s="1850" t="s">
        <v>52</v>
      </c>
      <c r="G361" s="1850" t="s">
        <v>28</v>
      </c>
      <c r="H361" s="1850" t="s">
        <v>28</v>
      </c>
      <c r="I361" s="1850" t="s">
        <v>811</v>
      </c>
    </row>
    <row customHeight="1" ht="11.25">
      <c r="A362" s="1850" t="s">
        <v>2250</v>
      </c>
      <c r="B362" s="1850" t="s">
        <v>16</v>
      </c>
      <c r="C362" s="1850" t="s">
        <v>3438</v>
      </c>
      <c r="D362" s="1850" t="s">
        <v>3439</v>
      </c>
      <c r="E362" s="1850" t="s">
        <v>3440</v>
      </c>
      <c r="F362" s="1850" t="s">
        <v>3120</v>
      </c>
      <c r="G362" s="1850" t="s">
        <v>28</v>
      </c>
      <c r="H362" s="1850" t="s">
        <v>28</v>
      </c>
      <c r="I362" s="1850" t="s">
        <v>811</v>
      </c>
    </row>
    <row customHeight="1" ht="11.25">
      <c r="A363" s="1850" t="s">
        <v>2250</v>
      </c>
      <c r="B363" s="1850" t="s">
        <v>16</v>
      </c>
      <c r="C363" s="1850" t="s">
        <v>3441</v>
      </c>
      <c r="D363" s="1850" t="s">
        <v>3442</v>
      </c>
      <c r="E363" s="1850" t="s">
        <v>3443</v>
      </c>
      <c r="F363" s="1850" t="s">
        <v>2258</v>
      </c>
      <c r="G363" s="1850" t="s">
        <v>3444</v>
      </c>
      <c r="H363" s="1850" t="s">
        <v>28</v>
      </c>
      <c r="I363" s="1850" t="s">
        <v>811</v>
      </c>
    </row>
    <row customHeight="1" ht="11.25">
      <c r="A364" s="1850" t="s">
        <v>2250</v>
      </c>
      <c r="B364" s="1850" t="s">
        <v>16</v>
      </c>
      <c r="C364" s="1850" t="s">
        <v>3445</v>
      </c>
      <c r="D364" s="1850" t="s">
        <v>3446</v>
      </c>
      <c r="E364" s="1850" t="s">
        <v>3447</v>
      </c>
      <c r="F364" s="1850" t="s">
        <v>2343</v>
      </c>
      <c r="G364" s="1850" t="s">
        <v>28</v>
      </c>
      <c r="H364" s="1850" t="s">
        <v>28</v>
      </c>
      <c r="I364" s="1850" t="s">
        <v>811</v>
      </c>
    </row>
    <row customHeight="1" ht="11.25">
      <c r="A365" s="1850" t="s">
        <v>2250</v>
      </c>
      <c r="B365" s="1850" t="s">
        <v>16</v>
      </c>
      <c r="C365" s="1850" t="s">
        <v>3448</v>
      </c>
      <c r="D365" s="1850" t="s">
        <v>3449</v>
      </c>
      <c r="E365" s="1850" t="s">
        <v>3450</v>
      </c>
      <c r="F365" s="1850" t="s">
        <v>2296</v>
      </c>
      <c r="G365" s="1850" t="s">
        <v>28</v>
      </c>
      <c r="H365" s="1850" t="s">
        <v>28</v>
      </c>
      <c r="I365" s="1850" t="s">
        <v>811</v>
      </c>
    </row>
    <row customHeight="1" ht="11.25">
      <c r="A366" s="1850" t="s">
        <v>2250</v>
      </c>
      <c r="B366" s="1850" t="s">
        <v>16</v>
      </c>
      <c r="C366" s="1850" t="s">
        <v>3451</v>
      </c>
      <c r="D366" s="1850" t="s">
        <v>3452</v>
      </c>
      <c r="E366" s="1850" t="s">
        <v>3453</v>
      </c>
      <c r="F366" s="1850" t="s">
        <v>2303</v>
      </c>
      <c r="G366" s="1850" t="s">
        <v>28</v>
      </c>
      <c r="H366" s="1850" t="s">
        <v>28</v>
      </c>
      <c r="I366" s="1850" t="s">
        <v>811</v>
      </c>
    </row>
    <row customHeight="1" ht="11.25">
      <c r="A367" s="1850" t="s">
        <v>2250</v>
      </c>
      <c r="B367" s="1850" t="s">
        <v>16</v>
      </c>
      <c r="C367" s="1850" t="s">
        <v>3454</v>
      </c>
      <c r="D367" s="1850" t="s">
        <v>3455</v>
      </c>
      <c r="E367" s="1850" t="s">
        <v>2306</v>
      </c>
      <c r="F367" s="1850" t="s">
        <v>3456</v>
      </c>
      <c r="G367" s="1850" t="s">
        <v>28</v>
      </c>
      <c r="H367" s="1850" t="s">
        <v>28</v>
      </c>
      <c r="I367" s="1850" t="s">
        <v>811</v>
      </c>
    </row>
    <row customHeight="1" ht="11.25">
      <c r="A368" s="1850" t="s">
        <v>2250</v>
      </c>
      <c r="B368" s="1850" t="s">
        <v>16</v>
      </c>
      <c r="C368" s="1850" t="s">
        <v>3457</v>
      </c>
      <c r="D368" s="1850" t="s">
        <v>3458</v>
      </c>
      <c r="E368" s="1850" t="s">
        <v>3459</v>
      </c>
      <c r="F368" s="1850" t="s">
        <v>2258</v>
      </c>
      <c r="G368" s="1850" t="s">
        <v>3460</v>
      </c>
      <c r="H368" s="1850" t="s">
        <v>28</v>
      </c>
      <c r="I368" s="1850" t="s">
        <v>811</v>
      </c>
    </row>
    <row customHeight="1" ht="11.25">
      <c r="A369" s="1850" t="s">
        <v>2250</v>
      </c>
      <c r="B369" s="1850" t="s">
        <v>16</v>
      </c>
      <c r="C369" s="1850" t="s">
        <v>3461</v>
      </c>
      <c r="D369" s="1850" t="s">
        <v>3462</v>
      </c>
      <c r="E369" s="1850" t="s">
        <v>3463</v>
      </c>
      <c r="F369" s="1850" t="s">
        <v>2447</v>
      </c>
      <c r="G369" s="1850" t="s">
        <v>28</v>
      </c>
      <c r="H369" s="1850" t="s">
        <v>28</v>
      </c>
      <c r="I369" s="1850" t="s">
        <v>811</v>
      </c>
    </row>
    <row customHeight="1" ht="11.25">
      <c r="A370" s="1850" t="s">
        <v>2250</v>
      </c>
      <c r="B370" s="1850" t="s">
        <v>16</v>
      </c>
      <c r="C370" s="1850" t="s">
        <v>3464</v>
      </c>
      <c r="D370" s="1850" t="s">
        <v>3465</v>
      </c>
      <c r="E370" s="1850" t="s">
        <v>3466</v>
      </c>
      <c r="F370" s="1850" t="s">
        <v>2335</v>
      </c>
      <c r="G370" s="1850" t="s">
        <v>28</v>
      </c>
      <c r="H370" s="1850" t="s">
        <v>28</v>
      </c>
      <c r="I370" s="1850" t="s">
        <v>811</v>
      </c>
    </row>
    <row customHeight="1" ht="11.25">
      <c r="A371" s="1850" t="s">
        <v>2250</v>
      </c>
      <c r="B371" s="1850" t="s">
        <v>16</v>
      </c>
      <c r="C371" s="1850" t="s">
        <v>3467</v>
      </c>
      <c r="D371" s="1850" t="s">
        <v>3468</v>
      </c>
      <c r="E371" s="1850" t="s">
        <v>3469</v>
      </c>
      <c r="F371" s="1850" t="s">
        <v>2360</v>
      </c>
      <c r="G371" s="1850" t="s">
        <v>28</v>
      </c>
      <c r="H371" s="1850" t="s">
        <v>28</v>
      </c>
      <c r="I371" s="1850" t="s">
        <v>811</v>
      </c>
    </row>
    <row customHeight="1" ht="11.25">
      <c r="A372" s="1850" t="s">
        <v>2250</v>
      </c>
      <c r="B372" s="1850" t="s">
        <v>16</v>
      </c>
      <c r="C372" s="1850" t="s">
        <v>3470</v>
      </c>
      <c r="D372" s="1850" t="s">
        <v>3471</v>
      </c>
      <c r="E372" s="1850" t="s">
        <v>3472</v>
      </c>
      <c r="F372" s="1850" t="s">
        <v>2311</v>
      </c>
      <c r="G372" s="1850" t="s">
        <v>28</v>
      </c>
      <c r="H372" s="1850" t="s">
        <v>28</v>
      </c>
      <c r="I372" s="1850" t="s">
        <v>811</v>
      </c>
    </row>
    <row customHeight="1" ht="11.25">
      <c r="A373" s="1850" t="s">
        <v>2250</v>
      </c>
      <c r="B373" s="1850" t="s">
        <v>16</v>
      </c>
      <c r="C373" s="1850" t="s">
        <v>3473</v>
      </c>
      <c r="D373" s="1850" t="s">
        <v>3474</v>
      </c>
      <c r="E373" s="1850" t="s">
        <v>3475</v>
      </c>
      <c r="F373" s="1850" t="s">
        <v>2455</v>
      </c>
      <c r="G373" s="1850" t="s">
        <v>28</v>
      </c>
      <c r="H373" s="1850" t="s">
        <v>28</v>
      </c>
      <c r="I373" s="1850" t="s">
        <v>811</v>
      </c>
    </row>
    <row customHeight="1" ht="11.25">
      <c r="A374" s="1850" t="s">
        <v>2250</v>
      </c>
      <c r="B374" s="1850" t="s">
        <v>16</v>
      </c>
      <c r="C374" s="1850" t="s">
        <v>3476</v>
      </c>
      <c r="D374" s="1850" t="s">
        <v>3477</v>
      </c>
      <c r="E374" s="1850" t="s">
        <v>3478</v>
      </c>
      <c r="F374" s="1850" t="s">
        <v>2311</v>
      </c>
      <c r="G374" s="1850" t="s">
        <v>28</v>
      </c>
      <c r="H374" s="1850" t="s">
        <v>28</v>
      </c>
      <c r="I374" s="1850" t="s">
        <v>811</v>
      </c>
    </row>
    <row customHeight="1" ht="11.25">
      <c r="A375" s="1850" t="s">
        <v>2250</v>
      </c>
      <c r="B375" s="1850" t="s">
        <v>16</v>
      </c>
      <c r="C375" s="1850" t="s">
        <v>3479</v>
      </c>
      <c r="D375" s="1850" t="s">
        <v>3480</v>
      </c>
      <c r="E375" s="1850" t="s">
        <v>3481</v>
      </c>
      <c r="F375" s="1850" t="s">
        <v>2628</v>
      </c>
      <c r="G375" s="1850" t="s">
        <v>28</v>
      </c>
      <c r="H375" s="1850" t="s">
        <v>28</v>
      </c>
      <c r="I375" s="1850" t="s">
        <v>811</v>
      </c>
    </row>
    <row customHeight="1" ht="11.25">
      <c r="A376" s="1850" t="s">
        <v>2250</v>
      </c>
      <c r="B376" s="1850" t="s">
        <v>16</v>
      </c>
      <c r="C376" s="1850" t="s">
        <v>3482</v>
      </c>
      <c r="D376" s="1850" t="s">
        <v>3483</v>
      </c>
      <c r="E376" s="1850" t="s">
        <v>3484</v>
      </c>
      <c r="F376" s="1850" t="s">
        <v>2738</v>
      </c>
      <c r="G376" s="1850" t="s">
        <v>28</v>
      </c>
      <c r="H376" s="1850" t="s">
        <v>28</v>
      </c>
      <c r="I376" s="1850" t="s">
        <v>811</v>
      </c>
    </row>
    <row customHeight="1" ht="11.25">
      <c r="A377" s="1850" t="s">
        <v>2250</v>
      </c>
      <c r="B377" s="1850" t="s">
        <v>16</v>
      </c>
      <c r="C377" s="1850" t="s">
        <v>3485</v>
      </c>
      <c r="D377" s="1850" t="s">
        <v>3486</v>
      </c>
      <c r="E377" s="1850" t="s">
        <v>3487</v>
      </c>
      <c r="F377" s="1850" t="s">
        <v>2640</v>
      </c>
      <c r="G377" s="1850" t="s">
        <v>28</v>
      </c>
      <c r="H377" s="1850" t="s">
        <v>28</v>
      </c>
      <c r="I377" s="1850" t="s">
        <v>811</v>
      </c>
    </row>
    <row customHeight="1" ht="11.25">
      <c r="A378" s="1850" t="s">
        <v>2250</v>
      </c>
      <c r="B378" s="1850" t="s">
        <v>16</v>
      </c>
      <c r="C378" s="1850" t="s">
        <v>3488</v>
      </c>
      <c r="D378" s="1850" t="s">
        <v>3489</v>
      </c>
      <c r="E378" s="1850" t="s">
        <v>3490</v>
      </c>
      <c r="F378" s="1850" t="s">
        <v>2311</v>
      </c>
      <c r="G378" s="1850" t="s">
        <v>28</v>
      </c>
      <c r="H378" s="1850" t="s">
        <v>28</v>
      </c>
      <c r="I378" s="1850" t="s">
        <v>811</v>
      </c>
    </row>
    <row customHeight="1" ht="11.25">
      <c r="A379" s="1850" t="s">
        <v>2250</v>
      </c>
      <c r="B379" s="1850" t="s">
        <v>16</v>
      </c>
      <c r="C379" s="1850" t="s">
        <v>3491</v>
      </c>
      <c r="D379" s="1850" t="s">
        <v>3492</v>
      </c>
      <c r="E379" s="1850" t="s">
        <v>3493</v>
      </c>
      <c r="F379" s="1850" t="s">
        <v>2485</v>
      </c>
      <c r="G379" s="1850" t="s">
        <v>28</v>
      </c>
      <c r="H379" s="1850" t="s">
        <v>28</v>
      </c>
      <c r="I379" s="1850" t="s">
        <v>811</v>
      </c>
    </row>
    <row customHeight="1" ht="11.25">
      <c r="A380" s="1850" t="s">
        <v>2250</v>
      </c>
      <c r="B380" s="1850" t="s">
        <v>16</v>
      </c>
      <c r="C380" s="1850" t="s">
        <v>3494</v>
      </c>
      <c r="D380" s="1850" t="s">
        <v>3495</v>
      </c>
      <c r="E380" s="1850" t="s">
        <v>3496</v>
      </c>
      <c r="F380" s="1850" t="s">
        <v>2691</v>
      </c>
      <c r="G380" s="1850" t="s">
        <v>28</v>
      </c>
      <c r="H380" s="1850" t="s">
        <v>28</v>
      </c>
      <c r="I380" s="1850" t="s">
        <v>811</v>
      </c>
    </row>
    <row customHeight="1" ht="11.25">
      <c r="A381" s="1850" t="s">
        <v>2250</v>
      </c>
      <c r="B381" s="1850" t="s">
        <v>16</v>
      </c>
      <c r="C381" s="1850" t="s">
        <v>28</v>
      </c>
      <c r="D381" s="1850" t="s">
        <v>3497</v>
      </c>
      <c r="E381" s="1850" t="s">
        <v>3498</v>
      </c>
      <c r="F381" s="1850" t="s">
        <v>2258</v>
      </c>
      <c r="G381" s="1850" t="s">
        <v>28</v>
      </c>
      <c r="H381" s="1850" t="s">
        <v>28</v>
      </c>
      <c r="I381" s="1850" t="s">
        <v>811</v>
      </c>
    </row>
    <row customHeight="1" ht="11.25">
      <c r="A382" s="1850" t="s">
        <v>2250</v>
      </c>
      <c r="B382" s="1850" t="s">
        <v>16</v>
      </c>
      <c r="C382" s="1850" t="s">
        <v>3499</v>
      </c>
      <c r="D382" s="1850" t="s">
        <v>3500</v>
      </c>
      <c r="E382" s="1850" t="s">
        <v>3501</v>
      </c>
      <c r="F382" s="1850" t="s">
        <v>2872</v>
      </c>
      <c r="G382" s="1850" t="s">
        <v>28</v>
      </c>
      <c r="H382" s="1850" t="s">
        <v>28</v>
      </c>
      <c r="I382" s="1850" t="s">
        <v>811</v>
      </c>
    </row>
    <row customHeight="1" ht="11.25">
      <c r="A383" s="1850" t="s">
        <v>2250</v>
      </c>
      <c r="B383" s="1850" t="s">
        <v>16</v>
      </c>
      <c r="C383" s="1850" t="s">
        <v>3502</v>
      </c>
      <c r="D383" s="1850" t="s">
        <v>3503</v>
      </c>
      <c r="E383" s="1850" t="s">
        <v>3504</v>
      </c>
      <c r="F383" s="1850" t="s">
        <v>2862</v>
      </c>
      <c r="G383" s="1850" t="s">
        <v>3505</v>
      </c>
      <c r="H383" s="1850" t="s">
        <v>28</v>
      </c>
      <c r="I383" s="1850" t="s">
        <v>811</v>
      </c>
    </row>
    <row customHeight="1" ht="11.25">
      <c r="A384" s="1850" t="s">
        <v>2250</v>
      </c>
      <c r="B384" s="1850" t="s">
        <v>16</v>
      </c>
      <c r="C384" s="1850" t="s">
        <v>3506</v>
      </c>
      <c r="D384" s="1850" t="s">
        <v>3507</v>
      </c>
      <c r="E384" s="1850" t="s">
        <v>3508</v>
      </c>
      <c r="F384" s="1850" t="s">
        <v>2862</v>
      </c>
      <c r="G384" s="1850" t="s">
        <v>28</v>
      </c>
      <c r="H384" s="1850" t="s">
        <v>28</v>
      </c>
      <c r="I384" s="1850" t="s">
        <v>811</v>
      </c>
    </row>
    <row customHeight="1" ht="11.25">
      <c r="A385" s="1850" t="s">
        <v>2250</v>
      </c>
      <c r="B385" s="1850" t="s">
        <v>16</v>
      </c>
      <c r="C385" s="1850" t="s">
        <v>3509</v>
      </c>
      <c r="D385" s="1850" t="s">
        <v>3510</v>
      </c>
      <c r="E385" s="1850" t="s">
        <v>3511</v>
      </c>
      <c r="F385" s="1850" t="s">
        <v>2258</v>
      </c>
      <c r="G385" s="1850" t="s">
        <v>28</v>
      </c>
      <c r="H385" s="1850" t="s">
        <v>28</v>
      </c>
      <c r="I385" s="1850" t="s">
        <v>811</v>
      </c>
    </row>
    <row customHeight="1" ht="11.25">
      <c r="A386" s="1850" t="s">
        <v>2250</v>
      </c>
      <c r="B386" s="1850" t="s">
        <v>16</v>
      </c>
      <c r="C386" s="1850" t="s">
        <v>3512</v>
      </c>
      <c r="D386" s="1850" t="s">
        <v>3513</v>
      </c>
      <c r="E386" s="1850" t="s">
        <v>3514</v>
      </c>
      <c r="F386" s="1850" t="s">
        <v>2552</v>
      </c>
      <c r="G386" s="1850" t="s">
        <v>28</v>
      </c>
      <c r="H386" s="1850" t="s">
        <v>28</v>
      </c>
      <c r="I386" s="1850" t="s">
        <v>811</v>
      </c>
    </row>
    <row customHeight="1" ht="11.25">
      <c r="A387" s="1850" t="s">
        <v>2250</v>
      </c>
      <c r="B387" s="1850" t="s">
        <v>16</v>
      </c>
      <c r="C387" s="1850" t="s">
        <v>3515</v>
      </c>
      <c r="D387" s="1850" t="s">
        <v>3516</v>
      </c>
      <c r="E387" s="1850" t="s">
        <v>3517</v>
      </c>
      <c r="F387" s="1850" t="s">
        <v>2258</v>
      </c>
      <c r="G387" s="1850" t="s">
        <v>28</v>
      </c>
      <c r="H387" s="1850" t="s">
        <v>28</v>
      </c>
      <c r="I387" s="1850" t="s">
        <v>811</v>
      </c>
    </row>
    <row customHeight="1" ht="11.25">
      <c r="A388" s="1850" t="s">
        <v>2250</v>
      </c>
      <c r="B388" s="1850" t="s">
        <v>16</v>
      </c>
      <c r="C388" s="1850" t="s">
        <v>3518</v>
      </c>
      <c r="D388" s="1850" t="s">
        <v>3519</v>
      </c>
      <c r="E388" s="1850" t="s">
        <v>3520</v>
      </c>
      <c r="F388" s="1850" t="s">
        <v>3456</v>
      </c>
      <c r="G388" s="1850" t="s">
        <v>28</v>
      </c>
      <c r="H388" s="1850" t="s">
        <v>28</v>
      </c>
      <c r="I388" s="1850" t="s">
        <v>811</v>
      </c>
    </row>
    <row customHeight="1" ht="11.25">
      <c r="A389" s="1850" t="s">
        <v>2250</v>
      </c>
      <c r="B389" s="1850" t="s">
        <v>16</v>
      </c>
      <c r="C389" s="1850" t="s">
        <v>3521</v>
      </c>
      <c r="D389" s="1850" t="s">
        <v>3519</v>
      </c>
      <c r="E389" s="1850" t="s">
        <v>3520</v>
      </c>
      <c r="F389" s="1850" t="s">
        <v>2451</v>
      </c>
      <c r="G389" s="1850" t="s">
        <v>28</v>
      </c>
      <c r="H389" s="1850" t="s">
        <v>28</v>
      </c>
      <c r="I389" s="1850" t="s">
        <v>811</v>
      </c>
    </row>
    <row customHeight="1" ht="11.25">
      <c r="A390" s="1850" t="s">
        <v>2250</v>
      </c>
      <c r="B390" s="1850" t="s">
        <v>16</v>
      </c>
      <c r="C390" s="1850" t="s">
        <v>3522</v>
      </c>
      <c r="D390" s="1850" t="s">
        <v>3523</v>
      </c>
      <c r="E390" s="1850" t="s">
        <v>3524</v>
      </c>
      <c r="F390" s="1850" t="s">
        <v>2462</v>
      </c>
      <c r="G390" s="1850" t="s">
        <v>28</v>
      </c>
      <c r="H390" s="1850" t="s">
        <v>28</v>
      </c>
      <c r="I390" s="1850" t="s">
        <v>811</v>
      </c>
    </row>
    <row customHeight="1" ht="11.25">
      <c r="A391" s="1850" t="s">
        <v>2250</v>
      </c>
      <c r="B391" s="1850" t="s">
        <v>16</v>
      </c>
      <c r="C391" s="1850" t="s">
        <v>3525</v>
      </c>
      <c r="D391" s="1850" t="s">
        <v>3526</v>
      </c>
      <c r="E391" s="1850" t="s">
        <v>3527</v>
      </c>
      <c r="F391" s="1850" t="s">
        <v>3528</v>
      </c>
      <c r="G391" s="1850" t="s">
        <v>28</v>
      </c>
      <c r="H391" s="1850" t="s">
        <v>28</v>
      </c>
      <c r="I391" s="1850" t="s">
        <v>811</v>
      </c>
    </row>
    <row customHeight="1" ht="11.25">
      <c r="A392" s="1850" t="s">
        <v>2250</v>
      </c>
      <c r="B392" s="1850" t="s">
        <v>16</v>
      </c>
      <c r="C392" s="1850" t="s">
        <v>3529</v>
      </c>
      <c r="D392" s="1850" t="s">
        <v>3530</v>
      </c>
      <c r="E392" s="1850" t="s">
        <v>3531</v>
      </c>
      <c r="F392" s="1850" t="s">
        <v>2318</v>
      </c>
      <c r="G392" s="1850" t="s">
        <v>28</v>
      </c>
      <c r="H392" s="1850" t="s">
        <v>28</v>
      </c>
      <c r="I392" s="1850" t="s">
        <v>811</v>
      </c>
    </row>
    <row customHeight="1" ht="11.25">
      <c r="A393" s="1850" t="s">
        <v>2250</v>
      </c>
      <c r="B393" s="1850" t="s">
        <v>16</v>
      </c>
      <c r="C393" s="1850" t="s">
        <v>3532</v>
      </c>
      <c r="D393" s="1850" t="s">
        <v>3533</v>
      </c>
      <c r="E393" s="1850" t="s">
        <v>3534</v>
      </c>
      <c r="F393" s="1850" t="s">
        <v>2485</v>
      </c>
      <c r="G393" s="1850" t="s">
        <v>3535</v>
      </c>
      <c r="H393" s="1850" t="s">
        <v>28</v>
      </c>
      <c r="I393" s="1850" t="s">
        <v>811</v>
      </c>
    </row>
    <row customHeight="1" ht="11.25">
      <c r="A394" s="1850" t="s">
        <v>2250</v>
      </c>
      <c r="B394" s="1850" t="s">
        <v>16</v>
      </c>
      <c r="C394" s="1850" t="s">
        <v>3536</v>
      </c>
      <c r="D394" s="1850" t="s">
        <v>3537</v>
      </c>
      <c r="E394" s="1850" t="s">
        <v>3538</v>
      </c>
      <c r="F394" s="1850" t="s">
        <v>2640</v>
      </c>
      <c r="G394" s="1850" t="s">
        <v>3539</v>
      </c>
      <c r="H394" s="1850" t="s">
        <v>28</v>
      </c>
      <c r="I394" s="1850" t="s">
        <v>811</v>
      </c>
    </row>
    <row customHeight="1" ht="11.25">
      <c r="A395" s="1850" t="s">
        <v>2250</v>
      </c>
      <c r="B395" s="1850" t="s">
        <v>16</v>
      </c>
      <c r="C395" s="1850" t="s">
        <v>3540</v>
      </c>
      <c r="D395" s="1850" t="s">
        <v>3541</v>
      </c>
      <c r="E395" s="1850" t="s">
        <v>3542</v>
      </c>
      <c r="F395" s="1850" t="s">
        <v>2522</v>
      </c>
      <c r="G395" s="1850" t="s">
        <v>28</v>
      </c>
      <c r="H395" s="1850" t="s">
        <v>28</v>
      </c>
      <c r="I395" s="1850" t="s">
        <v>811</v>
      </c>
    </row>
    <row customHeight="1" ht="11.25">
      <c r="A396" s="1850" t="s">
        <v>2250</v>
      </c>
      <c r="B396" s="1850" t="s">
        <v>16</v>
      </c>
      <c r="C396" s="1850" t="s">
        <v>3543</v>
      </c>
      <c r="D396" s="1850" t="s">
        <v>3544</v>
      </c>
      <c r="E396" s="1850" t="s">
        <v>3545</v>
      </c>
      <c r="F396" s="1850" t="s">
        <v>2701</v>
      </c>
      <c r="G396" s="1850" t="s">
        <v>28</v>
      </c>
      <c r="H396" s="1850" t="s">
        <v>28</v>
      </c>
      <c r="I396" s="1850" t="s">
        <v>811</v>
      </c>
    </row>
    <row customHeight="1" ht="11.25">
      <c r="A397" s="1850" t="s">
        <v>2250</v>
      </c>
      <c r="B397" s="1850" t="s">
        <v>16</v>
      </c>
      <c r="C397" s="1850" t="s">
        <v>3546</v>
      </c>
      <c r="D397" s="1850" t="s">
        <v>3547</v>
      </c>
      <c r="E397" s="1850" t="s">
        <v>3548</v>
      </c>
      <c r="F397" s="1850" t="s">
        <v>2534</v>
      </c>
      <c r="G397" s="1850" t="s">
        <v>3535</v>
      </c>
      <c r="H397" s="1850" t="s">
        <v>28</v>
      </c>
      <c r="I397" s="1850" t="s">
        <v>811</v>
      </c>
    </row>
    <row customHeight="1" ht="11.25">
      <c r="A398" s="1850" t="s">
        <v>2250</v>
      </c>
      <c r="B398" s="1850" t="s">
        <v>16</v>
      </c>
      <c r="C398" s="1850" t="s">
        <v>3549</v>
      </c>
      <c r="D398" s="1850" t="s">
        <v>3550</v>
      </c>
      <c r="E398" s="1850" t="s">
        <v>3551</v>
      </c>
      <c r="F398" s="1850" t="s">
        <v>2534</v>
      </c>
      <c r="G398" s="1850" t="s">
        <v>28</v>
      </c>
      <c r="H398" s="1850" t="s">
        <v>28</v>
      </c>
      <c r="I398" s="1850" t="s">
        <v>811</v>
      </c>
    </row>
    <row customHeight="1" ht="11.25">
      <c r="A399" s="1850" t="s">
        <v>2250</v>
      </c>
      <c r="B399" s="1850" t="s">
        <v>16</v>
      </c>
      <c r="C399" s="1850" t="s">
        <v>3552</v>
      </c>
      <c r="D399" s="1850" t="s">
        <v>3553</v>
      </c>
      <c r="E399" s="1850" t="s">
        <v>3554</v>
      </c>
      <c r="F399" s="1850" t="s">
        <v>2640</v>
      </c>
      <c r="G399" s="1850" t="s">
        <v>3555</v>
      </c>
      <c r="H399" s="1850" t="s">
        <v>28</v>
      </c>
      <c r="I399" s="1850" t="s">
        <v>811</v>
      </c>
    </row>
    <row customHeight="1" ht="11.25">
      <c r="A400" s="1850" t="s">
        <v>2250</v>
      </c>
      <c r="B400" s="1850" t="s">
        <v>16</v>
      </c>
      <c r="C400" s="1850" t="s">
        <v>3556</v>
      </c>
      <c r="D400" s="1850" t="s">
        <v>3557</v>
      </c>
      <c r="E400" s="1850" t="s">
        <v>3558</v>
      </c>
      <c r="F400" s="1850" t="s">
        <v>2311</v>
      </c>
      <c r="G400" s="1850" t="s">
        <v>28</v>
      </c>
      <c r="H400" s="1850" t="s">
        <v>28</v>
      </c>
      <c r="I400" s="1850" t="s">
        <v>811</v>
      </c>
    </row>
    <row customHeight="1" ht="11.25">
      <c r="A401" s="1850" t="s">
        <v>2250</v>
      </c>
      <c r="B401" s="1850" t="s">
        <v>16</v>
      </c>
      <c r="C401" s="1850" t="s">
        <v>3559</v>
      </c>
      <c r="D401" s="1850" t="s">
        <v>3560</v>
      </c>
      <c r="E401" s="1850" t="s">
        <v>3561</v>
      </c>
      <c r="F401" s="1850" t="s">
        <v>3562</v>
      </c>
      <c r="G401" s="1850" t="s">
        <v>28</v>
      </c>
      <c r="H401" s="1850" t="s">
        <v>28</v>
      </c>
      <c r="I401" s="1850" t="s">
        <v>811</v>
      </c>
    </row>
    <row customHeight="1" ht="11.25">
      <c r="A402" s="1850" t="s">
        <v>2250</v>
      </c>
      <c r="B402" s="1850" t="s">
        <v>16</v>
      </c>
      <c r="C402" s="1850" t="s">
        <v>3563</v>
      </c>
      <c r="D402" s="1850" t="s">
        <v>3564</v>
      </c>
      <c r="E402" s="1850" t="s">
        <v>3565</v>
      </c>
      <c r="F402" s="1850" t="s">
        <v>3566</v>
      </c>
      <c r="G402" s="1850" t="s">
        <v>28</v>
      </c>
      <c r="H402" s="1850" t="s">
        <v>28</v>
      </c>
      <c r="I402" s="1850" t="s">
        <v>811</v>
      </c>
    </row>
    <row customHeight="1" ht="11.25">
      <c r="A403" s="1850" t="s">
        <v>2250</v>
      </c>
      <c r="B403" s="1850" t="s">
        <v>16</v>
      </c>
      <c r="C403" s="1850" t="s">
        <v>3567</v>
      </c>
      <c r="D403" s="1850" t="s">
        <v>3568</v>
      </c>
      <c r="E403" s="1850" t="s">
        <v>2253</v>
      </c>
      <c r="F403" s="1850" t="s">
        <v>3569</v>
      </c>
      <c r="G403" s="1850" t="s">
        <v>28</v>
      </c>
      <c r="H403" s="1850" t="s">
        <v>28</v>
      </c>
      <c r="I403" s="1850" t="s">
        <v>811</v>
      </c>
    </row>
    <row customHeight="1" ht="11.25">
      <c r="A404" s="1850" t="s">
        <v>2250</v>
      </c>
      <c r="B404" s="1850" t="s">
        <v>16</v>
      </c>
      <c r="C404" s="1850" t="s">
        <v>3570</v>
      </c>
      <c r="D404" s="1850" t="s">
        <v>3571</v>
      </c>
      <c r="E404" s="1850" t="s">
        <v>2253</v>
      </c>
      <c r="F404" s="1850" t="s">
        <v>3572</v>
      </c>
      <c r="G404" s="1850" t="s">
        <v>28</v>
      </c>
      <c r="H404" s="1850" t="s">
        <v>28</v>
      </c>
      <c r="I404" s="1850" t="s">
        <v>811</v>
      </c>
    </row>
    <row customHeight="1" ht="11.25">
      <c r="A405" s="1850" t="s">
        <v>2250</v>
      </c>
      <c r="B405" s="1850" t="s">
        <v>16</v>
      </c>
      <c r="C405" s="1850" t="s">
        <v>3573</v>
      </c>
      <c r="D405" s="1850" t="s">
        <v>3574</v>
      </c>
      <c r="E405" s="1850" t="s">
        <v>2253</v>
      </c>
      <c r="F405" s="1850" t="s">
        <v>3575</v>
      </c>
      <c r="G405" s="1850" t="s">
        <v>28</v>
      </c>
      <c r="H405" s="1850" t="s">
        <v>28</v>
      </c>
      <c r="I405" s="1850" t="s">
        <v>811</v>
      </c>
    </row>
    <row customHeight="1" ht="11.25">
      <c r="A406" s="1850" t="s">
        <v>2250</v>
      </c>
      <c r="B406" s="1850" t="s">
        <v>16</v>
      </c>
      <c r="C406" s="1850" t="s">
        <v>3576</v>
      </c>
      <c r="D406" s="1850" t="s">
        <v>3577</v>
      </c>
      <c r="E406" s="1850" t="s">
        <v>3578</v>
      </c>
      <c r="F406" s="1850" t="s">
        <v>3579</v>
      </c>
      <c r="G406" s="1850" t="s">
        <v>28</v>
      </c>
      <c r="H406" s="1850" t="s">
        <v>28</v>
      </c>
      <c r="I406" s="1850" t="s">
        <v>811</v>
      </c>
    </row>
    <row customHeight="1" ht="11.25">
      <c r="A407" s="1850" t="s">
        <v>2250</v>
      </c>
      <c r="B407" s="1850" t="s">
        <v>16</v>
      </c>
      <c r="C407" s="1850" t="s">
        <v>3580</v>
      </c>
      <c r="D407" s="1850" t="s">
        <v>3581</v>
      </c>
      <c r="E407" s="1850" t="s">
        <v>3524</v>
      </c>
      <c r="F407" s="1850" t="s">
        <v>3582</v>
      </c>
      <c r="G407" s="1850" t="s">
        <v>28</v>
      </c>
      <c r="H407" s="1850" t="s">
        <v>28</v>
      </c>
      <c r="I407" s="1850" t="s">
        <v>811</v>
      </c>
    </row>
    <row customHeight="1" ht="11.25">
      <c r="A408" s="1850" t="s">
        <v>2250</v>
      </c>
      <c r="B408" s="1850" t="s">
        <v>16</v>
      </c>
      <c r="C408" s="1850" t="s">
        <v>3583</v>
      </c>
      <c r="D408" s="1850" t="s">
        <v>3584</v>
      </c>
      <c r="E408" s="1850" t="s">
        <v>2253</v>
      </c>
      <c r="F408" s="1850" t="s">
        <v>3585</v>
      </c>
      <c r="G408" s="1850" t="s">
        <v>28</v>
      </c>
      <c r="H408" s="1850" t="s">
        <v>28</v>
      </c>
      <c r="I408" s="1850" t="s">
        <v>811</v>
      </c>
    </row>
    <row customHeight="1" ht="11.25">
      <c r="A409" s="1850" t="s">
        <v>2250</v>
      </c>
      <c r="B409" s="1850" t="s">
        <v>16</v>
      </c>
      <c r="C409" s="1850" t="s">
        <v>2255</v>
      </c>
      <c r="D409" s="1850" t="s">
        <v>2256</v>
      </c>
      <c r="E409" s="1850" t="s">
        <v>2257</v>
      </c>
      <c r="F409" s="1850" t="s">
        <v>2258</v>
      </c>
      <c r="G409" s="1850" t="s">
        <v>2259</v>
      </c>
      <c r="H409" s="1850" t="s">
        <v>28</v>
      </c>
      <c r="I409" s="1850" t="s">
        <v>897</v>
      </c>
    </row>
    <row customHeight="1" ht="11.25">
      <c r="A410" s="1850" t="s">
        <v>2250</v>
      </c>
      <c r="B410" s="1850" t="s">
        <v>16</v>
      </c>
      <c r="C410" s="1850" t="s">
        <v>2272</v>
      </c>
      <c r="D410" s="1850" t="s">
        <v>2273</v>
      </c>
      <c r="E410" s="1850" t="s">
        <v>2274</v>
      </c>
      <c r="F410" s="1850" t="s">
        <v>2275</v>
      </c>
      <c r="G410" s="1850" t="s">
        <v>28</v>
      </c>
      <c r="H410" s="1850" t="s">
        <v>28</v>
      </c>
      <c r="I410" s="1850" t="s">
        <v>897</v>
      </c>
    </row>
    <row customHeight="1" ht="11.25">
      <c r="A411" s="1850" t="s">
        <v>2250</v>
      </c>
      <c r="B411" s="1850" t="s">
        <v>16</v>
      </c>
      <c r="C411" s="1850" t="s">
        <v>2286</v>
      </c>
      <c r="D411" s="1850" t="s">
        <v>2287</v>
      </c>
      <c r="E411" s="1850" t="s">
        <v>2288</v>
      </c>
      <c r="F411" s="1850" t="s">
        <v>2289</v>
      </c>
      <c r="G411" s="1850" t="s">
        <v>28</v>
      </c>
      <c r="H411" s="1850" t="s">
        <v>28</v>
      </c>
      <c r="I411" s="1850" t="s">
        <v>897</v>
      </c>
    </row>
    <row customHeight="1" ht="11.25">
      <c r="A412" s="1850" t="s">
        <v>2250</v>
      </c>
      <c r="B412" s="1850" t="s">
        <v>16</v>
      </c>
      <c r="C412" s="1850" t="s">
        <v>2293</v>
      </c>
      <c r="D412" s="1850" t="s">
        <v>2294</v>
      </c>
      <c r="E412" s="1850" t="s">
        <v>2295</v>
      </c>
      <c r="F412" s="1850" t="s">
        <v>2296</v>
      </c>
      <c r="G412" s="1850" t="s">
        <v>28</v>
      </c>
      <c r="H412" s="1850" t="s">
        <v>28</v>
      </c>
      <c r="I412" s="1850" t="s">
        <v>897</v>
      </c>
    </row>
    <row customHeight="1" ht="11.25">
      <c r="A413" s="1850" t="s">
        <v>2250</v>
      </c>
      <c r="B413" s="1850" t="s">
        <v>16</v>
      </c>
      <c r="C413" s="1850" t="s">
        <v>2297</v>
      </c>
      <c r="D413" s="1850" t="s">
        <v>2298</v>
      </c>
      <c r="E413" s="1850" t="s">
        <v>2299</v>
      </c>
      <c r="F413" s="1850" t="s">
        <v>2289</v>
      </c>
      <c r="G413" s="1850" t="s">
        <v>28</v>
      </c>
      <c r="H413" s="1850" t="s">
        <v>28</v>
      </c>
      <c r="I413" s="1850" t="s">
        <v>897</v>
      </c>
    </row>
    <row customHeight="1" ht="11.25">
      <c r="A414" s="1850" t="s">
        <v>2250</v>
      </c>
      <c r="B414" s="1850" t="s">
        <v>16</v>
      </c>
      <c r="C414" s="1850" t="s">
        <v>2300</v>
      </c>
      <c r="D414" s="1850" t="s">
        <v>2301</v>
      </c>
      <c r="E414" s="1850" t="s">
        <v>2302</v>
      </c>
      <c r="F414" s="1850" t="s">
        <v>2303</v>
      </c>
      <c r="G414" s="1850" t="s">
        <v>28</v>
      </c>
      <c r="H414" s="1850" t="s">
        <v>28</v>
      </c>
      <c r="I414" s="1850" t="s">
        <v>897</v>
      </c>
    </row>
    <row customHeight="1" ht="11.25">
      <c r="A415" s="1850" t="s">
        <v>2250</v>
      </c>
      <c r="B415" s="1850" t="s">
        <v>16</v>
      </c>
      <c r="C415" s="1850" t="s">
        <v>2304</v>
      </c>
      <c r="D415" s="1850" t="s">
        <v>2305</v>
      </c>
      <c r="E415" s="1850" t="s">
        <v>2306</v>
      </c>
      <c r="F415" s="1850" t="s">
        <v>2307</v>
      </c>
      <c r="G415" s="1850" t="s">
        <v>28</v>
      </c>
      <c r="H415" s="1850" t="s">
        <v>28</v>
      </c>
      <c r="I415" s="1850" t="s">
        <v>897</v>
      </c>
    </row>
    <row customHeight="1" ht="11.25">
      <c r="A416" s="1850" t="s">
        <v>2250</v>
      </c>
      <c r="B416" s="1850" t="s">
        <v>16</v>
      </c>
      <c r="C416" s="1850" t="s">
        <v>2319</v>
      </c>
      <c r="D416" s="1850" t="s">
        <v>2320</v>
      </c>
      <c r="E416" s="1850" t="s">
        <v>2321</v>
      </c>
      <c r="F416" s="1850" t="s">
        <v>2322</v>
      </c>
      <c r="G416" s="1850" t="s">
        <v>28</v>
      </c>
      <c r="H416" s="1850" t="s">
        <v>28</v>
      </c>
      <c r="I416" s="1850" t="s">
        <v>897</v>
      </c>
    </row>
    <row customHeight="1" ht="11.25">
      <c r="A417" s="1850" t="s">
        <v>2250</v>
      </c>
      <c r="B417" s="1850" t="s">
        <v>16</v>
      </c>
      <c r="C417" s="1850" t="s">
        <v>2329</v>
      </c>
      <c r="D417" s="1850" t="s">
        <v>2330</v>
      </c>
      <c r="E417" s="1850" t="s">
        <v>2331</v>
      </c>
      <c r="F417" s="1850" t="s">
        <v>2285</v>
      </c>
      <c r="G417" s="1850" t="s">
        <v>28</v>
      </c>
      <c r="H417" s="1850" t="s">
        <v>28</v>
      </c>
      <c r="I417" s="1850" t="s">
        <v>897</v>
      </c>
    </row>
    <row customHeight="1" ht="11.25">
      <c r="A418" s="1850" t="s">
        <v>2250</v>
      </c>
      <c r="B418" s="1850" t="s">
        <v>16</v>
      </c>
      <c r="C418" s="1850" t="s">
        <v>2347</v>
      </c>
      <c r="D418" s="1850" t="s">
        <v>2348</v>
      </c>
      <c r="E418" s="1850" t="s">
        <v>2349</v>
      </c>
      <c r="F418" s="1850" t="s">
        <v>2275</v>
      </c>
      <c r="G418" s="1850" t="s">
        <v>28</v>
      </c>
      <c r="H418" s="1850" t="s">
        <v>28</v>
      </c>
      <c r="I418" s="1850" t="s">
        <v>897</v>
      </c>
    </row>
    <row customHeight="1" ht="11.25">
      <c r="A419" s="1850" t="s">
        <v>2250</v>
      </c>
      <c r="B419" s="1850" t="s">
        <v>16</v>
      </c>
      <c r="C419" s="1850" t="s">
        <v>2357</v>
      </c>
      <c r="D419" s="1850" t="s">
        <v>2358</v>
      </c>
      <c r="E419" s="1850" t="s">
        <v>2359</v>
      </c>
      <c r="F419" s="1850" t="s">
        <v>2360</v>
      </c>
      <c r="G419" s="1850" t="s">
        <v>2361</v>
      </c>
      <c r="H419" s="1850" t="s">
        <v>28</v>
      </c>
      <c r="I419" s="1850" t="s">
        <v>897</v>
      </c>
    </row>
    <row customHeight="1" ht="11.25">
      <c r="A420" s="1850" t="s">
        <v>2250</v>
      </c>
      <c r="B420" s="1850" t="s">
        <v>16</v>
      </c>
      <c r="C420" s="1850" t="s">
        <v>2368</v>
      </c>
      <c r="D420" s="1850" t="s">
        <v>2369</v>
      </c>
      <c r="E420" s="1850" t="s">
        <v>2370</v>
      </c>
      <c r="F420" s="1850" t="s">
        <v>2371</v>
      </c>
      <c r="G420" s="1850" t="s">
        <v>28</v>
      </c>
      <c r="H420" s="1850" t="s">
        <v>28</v>
      </c>
      <c r="I420" s="1850" t="s">
        <v>897</v>
      </c>
    </row>
    <row customHeight="1" ht="11.25">
      <c r="A421" s="1850" t="s">
        <v>2250</v>
      </c>
      <c r="B421" s="1850" t="s">
        <v>16</v>
      </c>
      <c r="C421" s="1850" t="s">
        <v>2375</v>
      </c>
      <c r="D421" s="1850" t="s">
        <v>2376</v>
      </c>
      <c r="E421" s="1850" t="s">
        <v>2377</v>
      </c>
      <c r="F421" s="1850" t="s">
        <v>2322</v>
      </c>
      <c r="G421" s="1850" t="s">
        <v>28</v>
      </c>
      <c r="H421" s="1850" t="s">
        <v>28</v>
      </c>
      <c r="I421" s="1850" t="s">
        <v>897</v>
      </c>
    </row>
    <row customHeight="1" ht="11.25">
      <c r="A422" s="1850" t="s">
        <v>2250</v>
      </c>
      <c r="B422" s="1850" t="s">
        <v>16</v>
      </c>
      <c r="C422" s="1850" t="s">
        <v>2381</v>
      </c>
      <c r="D422" s="1850" t="s">
        <v>2382</v>
      </c>
      <c r="E422" s="1850" t="s">
        <v>2383</v>
      </c>
      <c r="F422" s="1850" t="s">
        <v>2384</v>
      </c>
      <c r="G422" s="1850" t="s">
        <v>28</v>
      </c>
      <c r="H422" s="1850" t="s">
        <v>28</v>
      </c>
      <c r="I422" s="1850" t="s">
        <v>897</v>
      </c>
    </row>
    <row customHeight="1" ht="11.25">
      <c r="A423" s="1850" t="s">
        <v>2250</v>
      </c>
      <c r="B423" s="1850" t="s">
        <v>16</v>
      </c>
      <c r="C423" s="1850" t="s">
        <v>2403</v>
      </c>
      <c r="D423" s="1850" t="s">
        <v>2404</v>
      </c>
      <c r="E423" s="1850" t="s">
        <v>2405</v>
      </c>
      <c r="F423" s="1850" t="s">
        <v>2258</v>
      </c>
      <c r="G423" s="1850" t="s">
        <v>28</v>
      </c>
      <c r="H423" s="1850" t="s">
        <v>28</v>
      </c>
      <c r="I423" s="1850" t="s">
        <v>897</v>
      </c>
    </row>
    <row customHeight="1" ht="11.25">
      <c r="A424" s="1850" t="s">
        <v>2250</v>
      </c>
      <c r="B424" s="1850" t="s">
        <v>16</v>
      </c>
      <c r="C424" s="1850" t="s">
        <v>2406</v>
      </c>
      <c r="D424" s="1850" t="s">
        <v>2407</v>
      </c>
      <c r="E424" s="1850" t="s">
        <v>2405</v>
      </c>
      <c r="F424" s="1850" t="s">
        <v>2408</v>
      </c>
      <c r="G424" s="1850" t="s">
        <v>28</v>
      </c>
      <c r="H424" s="1850" t="s">
        <v>28</v>
      </c>
      <c r="I424" s="1850" t="s">
        <v>897</v>
      </c>
    </row>
    <row customHeight="1" ht="11.25">
      <c r="A425" s="1850" t="s">
        <v>2250</v>
      </c>
      <c r="B425" s="1850" t="s">
        <v>16</v>
      </c>
      <c r="C425" s="1850" t="s">
        <v>2409</v>
      </c>
      <c r="D425" s="1850" t="s">
        <v>2410</v>
      </c>
      <c r="E425" s="1850" t="s">
        <v>2405</v>
      </c>
      <c r="F425" s="1850" t="s">
        <v>2411</v>
      </c>
      <c r="G425" s="1850" t="s">
        <v>28</v>
      </c>
      <c r="H425" s="1850" t="s">
        <v>28</v>
      </c>
      <c r="I425" s="1850" t="s">
        <v>897</v>
      </c>
    </row>
    <row customHeight="1" ht="11.25">
      <c r="A426" s="1850" t="s">
        <v>2250</v>
      </c>
      <c r="B426" s="1850" t="s">
        <v>16</v>
      </c>
      <c r="C426" s="1850" t="s">
        <v>2415</v>
      </c>
      <c r="D426" s="1850" t="s">
        <v>2416</v>
      </c>
      <c r="E426" s="1850" t="s">
        <v>2405</v>
      </c>
      <c r="F426" s="1850" t="s">
        <v>2417</v>
      </c>
      <c r="G426" s="1850" t="s">
        <v>28</v>
      </c>
      <c r="H426" s="1850" t="s">
        <v>28</v>
      </c>
      <c r="I426" s="1850" t="s">
        <v>897</v>
      </c>
    </row>
    <row customHeight="1" ht="11.25">
      <c r="A427" s="1850" t="s">
        <v>2250</v>
      </c>
      <c r="B427" s="1850" t="s">
        <v>16</v>
      </c>
      <c r="C427" s="1850" t="s">
        <v>2418</v>
      </c>
      <c r="D427" s="1850" t="s">
        <v>2419</v>
      </c>
      <c r="E427" s="1850" t="s">
        <v>2405</v>
      </c>
      <c r="F427" s="1850" t="s">
        <v>2420</v>
      </c>
      <c r="G427" s="1850" t="s">
        <v>28</v>
      </c>
      <c r="H427" s="1850" t="s">
        <v>28</v>
      </c>
      <c r="I427" s="1850" t="s">
        <v>897</v>
      </c>
    </row>
    <row customHeight="1" ht="11.25">
      <c r="A428" s="1850" t="s">
        <v>2250</v>
      </c>
      <c r="B428" s="1850" t="s">
        <v>16</v>
      </c>
      <c r="C428" s="1850" t="s">
        <v>2421</v>
      </c>
      <c r="D428" s="1850" t="s">
        <v>2422</v>
      </c>
      <c r="E428" s="1850" t="s">
        <v>2405</v>
      </c>
      <c r="F428" s="1850" t="s">
        <v>2423</v>
      </c>
      <c r="G428" s="1850" t="s">
        <v>28</v>
      </c>
      <c r="H428" s="1850" t="s">
        <v>28</v>
      </c>
      <c r="I428" s="1850" t="s">
        <v>897</v>
      </c>
    </row>
    <row customHeight="1" ht="11.25">
      <c r="A429" s="1850" t="s">
        <v>2250</v>
      </c>
      <c r="B429" s="1850" t="s">
        <v>16</v>
      </c>
      <c r="C429" s="1850" t="s">
        <v>2424</v>
      </c>
      <c r="D429" s="1850" t="s">
        <v>2425</v>
      </c>
      <c r="E429" s="1850" t="s">
        <v>2405</v>
      </c>
      <c r="F429" s="1850" t="s">
        <v>2426</v>
      </c>
      <c r="G429" s="1850" t="s">
        <v>28</v>
      </c>
      <c r="H429" s="1850" t="s">
        <v>28</v>
      </c>
      <c r="I429" s="1850" t="s">
        <v>897</v>
      </c>
    </row>
    <row customHeight="1" ht="11.25">
      <c r="A430" s="1850" t="s">
        <v>2250</v>
      </c>
      <c r="B430" s="1850" t="s">
        <v>16</v>
      </c>
      <c r="C430" s="1850" t="s">
        <v>13</v>
      </c>
      <c r="D430" s="1850" t="s">
        <v>47</v>
      </c>
      <c r="E430" s="1850" t="s">
        <v>50</v>
      </c>
      <c r="F430" s="1850" t="s">
        <v>52</v>
      </c>
      <c r="G430" s="1850" t="s">
        <v>28</v>
      </c>
      <c r="H430" s="1850" t="s">
        <v>28</v>
      </c>
      <c r="I430" s="1850" t="s">
        <v>897</v>
      </c>
    </row>
    <row customHeight="1" ht="11.25">
      <c r="A431" s="1850" t="s">
        <v>2250</v>
      </c>
      <c r="B431" s="1850" t="s">
        <v>16</v>
      </c>
      <c r="C431" s="1850" t="s">
        <v>2440</v>
      </c>
      <c r="D431" s="1850" t="s">
        <v>2441</v>
      </c>
      <c r="E431" s="1850" t="s">
        <v>2442</v>
      </c>
      <c r="F431" s="1850" t="s">
        <v>2443</v>
      </c>
      <c r="G431" s="1850" t="s">
        <v>28</v>
      </c>
      <c r="H431" s="1850" t="s">
        <v>28</v>
      </c>
      <c r="I431" s="1850" t="s">
        <v>897</v>
      </c>
    </row>
    <row customHeight="1" ht="11.25">
      <c r="A432" s="1850" t="s">
        <v>2250</v>
      </c>
      <c r="B432" s="1850" t="s">
        <v>16</v>
      </c>
      <c r="C432" s="1850" t="s">
        <v>2456</v>
      </c>
      <c r="D432" s="1850" t="s">
        <v>2457</v>
      </c>
      <c r="E432" s="1850" t="s">
        <v>2458</v>
      </c>
      <c r="F432" s="1850" t="s">
        <v>2311</v>
      </c>
      <c r="G432" s="1850" t="s">
        <v>28</v>
      </c>
      <c r="H432" s="1850" t="s">
        <v>28</v>
      </c>
      <c r="I432" s="1850" t="s">
        <v>897</v>
      </c>
    </row>
    <row customHeight="1" ht="11.25">
      <c r="A433" s="1850" t="s">
        <v>2250</v>
      </c>
      <c r="B433" s="1850" t="s">
        <v>16</v>
      </c>
      <c r="C433" s="1850" t="s">
        <v>2463</v>
      </c>
      <c r="D433" s="1850" t="s">
        <v>2464</v>
      </c>
      <c r="E433" s="1850" t="s">
        <v>2465</v>
      </c>
      <c r="F433" s="1850" t="s">
        <v>2270</v>
      </c>
      <c r="G433" s="1850" t="s">
        <v>28</v>
      </c>
      <c r="H433" s="1850" t="s">
        <v>28</v>
      </c>
      <c r="I433" s="1850" t="s">
        <v>897</v>
      </c>
    </row>
    <row customHeight="1" ht="11.25">
      <c r="A434" s="1850" t="s">
        <v>2250</v>
      </c>
      <c r="B434" s="1850" t="s">
        <v>16</v>
      </c>
      <c r="C434" s="1850" t="s">
        <v>2466</v>
      </c>
      <c r="D434" s="1850" t="s">
        <v>2467</v>
      </c>
      <c r="E434" s="1850" t="s">
        <v>2468</v>
      </c>
      <c r="F434" s="1850" t="s">
        <v>2462</v>
      </c>
      <c r="G434" s="1850" t="s">
        <v>28</v>
      </c>
      <c r="H434" s="1850" t="s">
        <v>28</v>
      </c>
      <c r="I434" s="1850" t="s">
        <v>897</v>
      </c>
    </row>
    <row customHeight="1" ht="11.25">
      <c r="A435" s="1850" t="s">
        <v>2250</v>
      </c>
      <c r="B435" s="1850" t="s">
        <v>16</v>
      </c>
      <c r="C435" s="1850" t="s">
        <v>2478</v>
      </c>
      <c r="D435" s="1850" t="s">
        <v>2479</v>
      </c>
      <c r="E435" s="1850" t="s">
        <v>2480</v>
      </c>
      <c r="F435" s="1850" t="s">
        <v>2296</v>
      </c>
      <c r="G435" s="1850" t="s">
        <v>2481</v>
      </c>
      <c r="H435" s="1850" t="s">
        <v>28</v>
      </c>
      <c r="I435" s="1850" t="s">
        <v>897</v>
      </c>
    </row>
    <row customHeight="1" ht="11.25">
      <c r="A436" s="1850" t="s">
        <v>2250</v>
      </c>
      <c r="B436" s="1850" t="s">
        <v>16</v>
      </c>
      <c r="C436" s="1850" t="s">
        <v>2486</v>
      </c>
      <c r="D436" s="1850" t="s">
        <v>2487</v>
      </c>
      <c r="E436" s="1850" t="s">
        <v>2488</v>
      </c>
      <c r="F436" s="1850" t="s">
        <v>2275</v>
      </c>
      <c r="G436" s="1850" t="s">
        <v>2489</v>
      </c>
      <c r="H436" s="1850" t="s">
        <v>28</v>
      </c>
      <c r="I436" s="1850" t="s">
        <v>897</v>
      </c>
    </row>
    <row customHeight="1" ht="11.25">
      <c r="A437" s="1850" t="s">
        <v>2250</v>
      </c>
      <c r="B437" s="1850" t="s">
        <v>16</v>
      </c>
      <c r="C437" s="1850" t="s">
        <v>2501</v>
      </c>
      <c r="D437" s="1850" t="s">
        <v>2502</v>
      </c>
      <c r="E437" s="1850" t="s">
        <v>2405</v>
      </c>
      <c r="F437" s="1850" t="s">
        <v>2503</v>
      </c>
      <c r="G437" s="1850" t="s">
        <v>28</v>
      </c>
      <c r="H437" s="1850" t="s">
        <v>28</v>
      </c>
      <c r="I437" s="1850" t="s">
        <v>897</v>
      </c>
    </row>
    <row customHeight="1" ht="11.25">
      <c r="A438" s="1850" t="s">
        <v>2250</v>
      </c>
      <c r="B438" s="1850" t="s">
        <v>16</v>
      </c>
      <c r="C438" s="1850" t="s">
        <v>2512</v>
      </c>
      <c r="D438" s="1850" t="s">
        <v>2513</v>
      </c>
      <c r="E438" s="1850" t="s">
        <v>2514</v>
      </c>
      <c r="F438" s="1850" t="s">
        <v>2515</v>
      </c>
      <c r="G438" s="1850" t="s">
        <v>28</v>
      </c>
      <c r="H438" s="1850" t="s">
        <v>28</v>
      </c>
      <c r="I438" s="1850" t="s">
        <v>897</v>
      </c>
    </row>
    <row customHeight="1" ht="11.25">
      <c r="A439" s="1850" t="s">
        <v>2250</v>
      </c>
      <c r="B439" s="1850" t="s">
        <v>16</v>
      </c>
      <c r="C439" s="1850" t="s">
        <v>2535</v>
      </c>
      <c r="D439" s="1850" t="s">
        <v>2536</v>
      </c>
      <c r="E439" s="1850" t="s">
        <v>2537</v>
      </c>
      <c r="F439" s="1850" t="s">
        <v>2296</v>
      </c>
      <c r="G439" s="1850" t="s">
        <v>28</v>
      </c>
      <c r="H439" s="1850" t="s">
        <v>28</v>
      </c>
      <c r="I439" s="1850" t="s">
        <v>897</v>
      </c>
    </row>
    <row customHeight="1" ht="11.25">
      <c r="A440" s="1850" t="s">
        <v>2250</v>
      </c>
      <c r="B440" s="1850" t="s">
        <v>16</v>
      </c>
      <c r="C440" s="1850" t="s">
        <v>2538</v>
      </c>
      <c r="D440" s="1850" t="s">
        <v>2539</v>
      </c>
      <c r="E440" s="1850" t="s">
        <v>2540</v>
      </c>
      <c r="F440" s="1850" t="s">
        <v>2541</v>
      </c>
      <c r="G440" s="1850" t="s">
        <v>28</v>
      </c>
      <c r="H440" s="1850" t="s">
        <v>28</v>
      </c>
      <c r="I440" s="1850" t="s">
        <v>897</v>
      </c>
    </row>
    <row customHeight="1" ht="11.25">
      <c r="A441" s="1850" t="s">
        <v>2250</v>
      </c>
      <c r="B441" s="1850" t="s">
        <v>16</v>
      </c>
      <c r="C441" s="1850" t="s">
        <v>2549</v>
      </c>
      <c r="D441" s="1850" t="s">
        <v>2550</v>
      </c>
      <c r="E441" s="1850" t="s">
        <v>2551</v>
      </c>
      <c r="F441" s="1850" t="s">
        <v>2552</v>
      </c>
      <c r="G441" s="1850" t="s">
        <v>28</v>
      </c>
      <c r="H441" s="1850" t="s">
        <v>28</v>
      </c>
      <c r="I441" s="1850" t="s">
        <v>897</v>
      </c>
    </row>
    <row customHeight="1" ht="11.25">
      <c r="A442" s="1850" t="s">
        <v>2250</v>
      </c>
      <c r="B442" s="1850" t="s">
        <v>16</v>
      </c>
      <c r="C442" s="1850" t="s">
        <v>2559</v>
      </c>
      <c r="D442" s="1850" t="s">
        <v>2560</v>
      </c>
      <c r="E442" s="1850" t="s">
        <v>2561</v>
      </c>
      <c r="F442" s="1850" t="s">
        <v>2322</v>
      </c>
      <c r="G442" s="1850" t="s">
        <v>28</v>
      </c>
      <c r="H442" s="1850" t="s">
        <v>28</v>
      </c>
      <c r="I442" s="1850" t="s">
        <v>897</v>
      </c>
    </row>
    <row customHeight="1" ht="11.25">
      <c r="A443" s="1850" t="s">
        <v>2250</v>
      </c>
      <c r="B443" s="1850" t="s">
        <v>16</v>
      </c>
      <c r="C443" s="1850" t="s">
        <v>2568</v>
      </c>
      <c r="D443" s="1850" t="s">
        <v>2569</v>
      </c>
      <c r="E443" s="1850" t="s">
        <v>2570</v>
      </c>
      <c r="F443" s="1850" t="s">
        <v>2571</v>
      </c>
      <c r="G443" s="1850" t="s">
        <v>28</v>
      </c>
      <c r="H443" s="1850" t="s">
        <v>28</v>
      </c>
      <c r="I443" s="1850" t="s">
        <v>897</v>
      </c>
    </row>
    <row customHeight="1" ht="11.25">
      <c r="A444" s="1850" t="s">
        <v>2250</v>
      </c>
      <c r="B444" s="1850" t="s">
        <v>16</v>
      </c>
      <c r="C444" s="1850" t="s">
        <v>2572</v>
      </c>
      <c r="D444" s="1850" t="s">
        <v>2573</v>
      </c>
      <c r="E444" s="1850" t="s">
        <v>2570</v>
      </c>
      <c r="F444" s="1850" t="s">
        <v>2574</v>
      </c>
      <c r="G444" s="1850" t="s">
        <v>28</v>
      </c>
      <c r="H444" s="1850" t="s">
        <v>28</v>
      </c>
      <c r="I444" s="1850" t="s">
        <v>897</v>
      </c>
    </row>
    <row customHeight="1" ht="11.25">
      <c r="A445" s="1850" t="s">
        <v>2250</v>
      </c>
      <c r="B445" s="1850" t="s">
        <v>16</v>
      </c>
      <c r="C445" s="1850" t="s">
        <v>2659</v>
      </c>
      <c r="D445" s="1850" t="s">
        <v>2660</v>
      </c>
      <c r="E445" s="1850" t="s">
        <v>2661</v>
      </c>
      <c r="F445" s="1850" t="s">
        <v>2388</v>
      </c>
      <c r="G445" s="1850" t="s">
        <v>28</v>
      </c>
      <c r="H445" s="1850" t="s">
        <v>28</v>
      </c>
      <c r="I445" s="1850" t="s">
        <v>897</v>
      </c>
    </row>
    <row customHeight="1" ht="11.25">
      <c r="A446" s="1850" t="s">
        <v>2250</v>
      </c>
      <c r="B446" s="1850" t="s">
        <v>16</v>
      </c>
      <c r="C446" s="1850" t="s">
        <v>2665</v>
      </c>
      <c r="D446" s="1850" t="s">
        <v>2666</v>
      </c>
      <c r="E446" s="1850" t="s">
        <v>2667</v>
      </c>
      <c r="F446" s="1850" t="s">
        <v>2668</v>
      </c>
      <c r="G446" s="1850" t="s">
        <v>28</v>
      </c>
      <c r="H446" s="1850" t="s">
        <v>28</v>
      </c>
      <c r="I446" s="1850" t="s">
        <v>897</v>
      </c>
    </row>
    <row customHeight="1" ht="11.25">
      <c r="A447" s="1850" t="s">
        <v>2250</v>
      </c>
      <c r="B447" s="1850" t="s">
        <v>16</v>
      </c>
      <c r="C447" s="1850" t="s">
        <v>2669</v>
      </c>
      <c r="D447" s="1850" t="s">
        <v>2670</v>
      </c>
      <c r="E447" s="1850" t="s">
        <v>2671</v>
      </c>
      <c r="F447" s="1850" t="s">
        <v>2285</v>
      </c>
      <c r="G447" s="1850" t="s">
        <v>28</v>
      </c>
      <c r="H447" s="1850" t="s">
        <v>28</v>
      </c>
      <c r="I447" s="1850" t="s">
        <v>897</v>
      </c>
    </row>
    <row customHeight="1" ht="11.25">
      <c r="A448" s="1850" t="s">
        <v>2250</v>
      </c>
      <c r="B448" s="1850" t="s">
        <v>16</v>
      </c>
      <c r="C448" s="1850" t="s">
        <v>2675</v>
      </c>
      <c r="D448" s="1850" t="s">
        <v>2676</v>
      </c>
      <c r="E448" s="1850" t="s">
        <v>2677</v>
      </c>
      <c r="F448" s="1850" t="s">
        <v>2668</v>
      </c>
      <c r="G448" s="1850" t="s">
        <v>28</v>
      </c>
      <c r="H448" s="1850" t="s">
        <v>28</v>
      </c>
      <c r="I448" s="1850" t="s">
        <v>897</v>
      </c>
    </row>
    <row customHeight="1" ht="11.25">
      <c r="A449" s="1850" t="s">
        <v>2250</v>
      </c>
      <c r="B449" s="1850" t="s">
        <v>16</v>
      </c>
      <c r="C449" s="1850" t="s">
        <v>2678</v>
      </c>
      <c r="D449" s="1850" t="s">
        <v>2679</v>
      </c>
      <c r="E449" s="1850" t="s">
        <v>2680</v>
      </c>
      <c r="F449" s="1850" t="s">
        <v>2447</v>
      </c>
      <c r="G449" s="1850" t="s">
        <v>2681</v>
      </c>
      <c r="H449" s="1850" t="s">
        <v>28</v>
      </c>
      <c r="I449" s="1850" t="s">
        <v>897</v>
      </c>
    </row>
    <row customHeight="1" ht="11.25">
      <c r="A450" s="1850" t="s">
        <v>2250</v>
      </c>
      <c r="B450" s="1850" t="s">
        <v>16</v>
      </c>
      <c r="C450" s="1850" t="s">
        <v>2682</v>
      </c>
      <c r="D450" s="1850" t="s">
        <v>2683</v>
      </c>
      <c r="E450" s="1850" t="s">
        <v>2684</v>
      </c>
      <c r="F450" s="1850" t="s">
        <v>2254</v>
      </c>
      <c r="G450" s="1850" t="s">
        <v>28</v>
      </c>
      <c r="H450" s="1850" t="s">
        <v>28</v>
      </c>
      <c r="I450" s="1850" t="s">
        <v>897</v>
      </c>
    </row>
    <row customHeight="1" ht="11.25">
      <c r="A451" s="1850" t="s">
        <v>2250</v>
      </c>
      <c r="B451" s="1850" t="s">
        <v>16</v>
      </c>
      <c r="C451" s="1850" t="s">
        <v>2695</v>
      </c>
      <c r="D451" s="1850" t="s">
        <v>2696</v>
      </c>
      <c r="E451" s="1850" t="s">
        <v>2697</v>
      </c>
      <c r="F451" s="1850" t="s">
        <v>2303</v>
      </c>
      <c r="G451" s="1850" t="s">
        <v>28</v>
      </c>
      <c r="H451" s="1850" t="s">
        <v>28</v>
      </c>
      <c r="I451" s="1850" t="s">
        <v>897</v>
      </c>
    </row>
    <row customHeight="1" ht="11.25">
      <c r="A452" s="1850" t="s">
        <v>2250</v>
      </c>
      <c r="B452" s="1850" t="s">
        <v>16</v>
      </c>
      <c r="C452" s="1850" t="s">
        <v>2702</v>
      </c>
      <c r="D452" s="1850" t="s">
        <v>2703</v>
      </c>
      <c r="E452" s="1850" t="s">
        <v>2704</v>
      </c>
      <c r="F452" s="1850" t="s">
        <v>2462</v>
      </c>
      <c r="G452" s="1850" t="s">
        <v>28</v>
      </c>
      <c r="H452" s="1850" t="s">
        <v>28</v>
      </c>
      <c r="I452" s="1850" t="s">
        <v>897</v>
      </c>
    </row>
    <row customHeight="1" ht="11.25">
      <c r="A453" s="1850" t="s">
        <v>2250</v>
      </c>
      <c r="B453" s="1850" t="s">
        <v>16</v>
      </c>
      <c r="C453" s="1850" t="s">
        <v>2718</v>
      </c>
      <c r="D453" s="1850" t="s">
        <v>2719</v>
      </c>
      <c r="E453" s="1850" t="s">
        <v>2720</v>
      </c>
      <c r="F453" s="1850" t="s">
        <v>2721</v>
      </c>
      <c r="G453" s="1850" t="s">
        <v>28</v>
      </c>
      <c r="H453" s="1850" t="s">
        <v>28</v>
      </c>
      <c r="I453" s="1850" t="s">
        <v>897</v>
      </c>
    </row>
    <row customHeight="1" ht="11.25">
      <c r="A454" s="1850" t="s">
        <v>2250</v>
      </c>
      <c r="B454" s="1850" t="s">
        <v>16</v>
      </c>
      <c r="C454" s="1850" t="s">
        <v>2722</v>
      </c>
      <c r="D454" s="1850" t="s">
        <v>2723</v>
      </c>
      <c r="E454" s="1850" t="s">
        <v>2724</v>
      </c>
      <c r="F454" s="1850" t="s">
        <v>2318</v>
      </c>
      <c r="G454" s="1850" t="s">
        <v>28</v>
      </c>
      <c r="H454" s="1850" t="s">
        <v>28</v>
      </c>
      <c r="I454" s="1850" t="s">
        <v>897</v>
      </c>
    </row>
    <row customHeight="1" ht="11.25">
      <c r="A455" s="1850" t="s">
        <v>2250</v>
      </c>
      <c r="B455" s="1850" t="s">
        <v>16</v>
      </c>
      <c r="C455" s="1850" t="s">
        <v>2729</v>
      </c>
      <c r="D455" s="1850" t="s">
        <v>2730</v>
      </c>
      <c r="E455" s="1850" t="s">
        <v>2731</v>
      </c>
      <c r="F455" s="1850" t="s">
        <v>2360</v>
      </c>
      <c r="G455" s="1850" t="s">
        <v>28</v>
      </c>
      <c r="H455" s="1850" t="s">
        <v>28</v>
      </c>
      <c r="I455" s="1850" t="s">
        <v>897</v>
      </c>
    </row>
    <row customHeight="1" ht="11.25">
      <c r="A456" s="1850" t="s">
        <v>2250</v>
      </c>
      <c r="B456" s="1850" t="s">
        <v>16</v>
      </c>
      <c r="C456" s="1850" t="s">
        <v>2732</v>
      </c>
      <c r="D456" s="1850" t="s">
        <v>2733</v>
      </c>
      <c r="E456" s="1850" t="s">
        <v>2734</v>
      </c>
      <c r="F456" s="1850" t="s">
        <v>2447</v>
      </c>
      <c r="G456" s="1850" t="s">
        <v>28</v>
      </c>
      <c r="H456" s="1850" t="s">
        <v>28</v>
      </c>
      <c r="I456" s="1850" t="s">
        <v>897</v>
      </c>
    </row>
    <row customHeight="1" ht="11.25">
      <c r="A457" s="1850" t="s">
        <v>2250</v>
      </c>
      <c r="B457" s="1850" t="s">
        <v>16</v>
      </c>
      <c r="C457" s="1850" t="s">
        <v>2735</v>
      </c>
      <c r="D457" s="1850" t="s">
        <v>2736</v>
      </c>
      <c r="E457" s="1850" t="s">
        <v>2737</v>
      </c>
      <c r="F457" s="1850" t="s">
        <v>2738</v>
      </c>
      <c r="G457" s="1850" t="s">
        <v>28</v>
      </c>
      <c r="H457" s="1850" t="s">
        <v>28</v>
      </c>
      <c r="I457" s="1850" t="s">
        <v>897</v>
      </c>
    </row>
    <row customHeight="1" ht="11.25">
      <c r="A458" s="1850" t="s">
        <v>2250</v>
      </c>
      <c r="B458" s="1850" t="s">
        <v>16</v>
      </c>
      <c r="C458" s="1850" t="s">
        <v>2739</v>
      </c>
      <c r="D458" s="1850" t="s">
        <v>2740</v>
      </c>
      <c r="E458" s="1850" t="s">
        <v>2741</v>
      </c>
      <c r="F458" s="1850" t="s">
        <v>2515</v>
      </c>
      <c r="G458" s="1850" t="s">
        <v>28</v>
      </c>
      <c r="H458" s="1850" t="s">
        <v>28</v>
      </c>
      <c r="I458" s="1850" t="s">
        <v>897</v>
      </c>
    </row>
    <row customHeight="1" ht="11.25">
      <c r="A459" s="1850" t="s">
        <v>2250</v>
      </c>
      <c r="B459" s="1850" t="s">
        <v>16</v>
      </c>
      <c r="C459" s="1850" t="s">
        <v>2753</v>
      </c>
      <c r="D459" s="1850" t="s">
        <v>2754</v>
      </c>
      <c r="E459" s="1850" t="s">
        <v>2755</v>
      </c>
      <c r="F459" s="1850" t="s">
        <v>2541</v>
      </c>
      <c r="G459" s="1850" t="s">
        <v>28</v>
      </c>
      <c r="H459" s="1850" t="s">
        <v>28</v>
      </c>
      <c r="I459" s="1850" t="s">
        <v>897</v>
      </c>
    </row>
    <row customHeight="1" ht="11.25">
      <c r="A460" s="1850" t="s">
        <v>2250</v>
      </c>
      <c r="B460" s="1850" t="s">
        <v>16</v>
      </c>
      <c r="C460" s="1850" t="s">
        <v>2759</v>
      </c>
      <c r="D460" s="1850" t="s">
        <v>2760</v>
      </c>
      <c r="E460" s="1850" t="s">
        <v>2761</v>
      </c>
      <c r="F460" s="1850" t="s">
        <v>2360</v>
      </c>
      <c r="G460" s="1850" t="s">
        <v>28</v>
      </c>
      <c r="H460" s="1850" t="s">
        <v>28</v>
      </c>
      <c r="I460" s="1850" t="s">
        <v>897</v>
      </c>
    </row>
    <row customHeight="1" ht="11.25">
      <c r="A461" s="1850" t="s">
        <v>2250</v>
      </c>
      <c r="B461" s="1850" t="s">
        <v>16</v>
      </c>
      <c r="C461" s="1850" t="s">
        <v>2774</v>
      </c>
      <c r="D461" s="1850" t="s">
        <v>2775</v>
      </c>
      <c r="E461" s="1850" t="s">
        <v>2776</v>
      </c>
      <c r="F461" s="1850" t="s">
        <v>2447</v>
      </c>
      <c r="G461" s="1850" t="s">
        <v>28</v>
      </c>
      <c r="H461" s="1850" t="s">
        <v>28</v>
      </c>
      <c r="I461" s="1850" t="s">
        <v>897</v>
      </c>
    </row>
    <row customHeight="1" ht="11.25">
      <c r="A462" s="1850" t="s">
        <v>2250</v>
      </c>
      <c r="B462" s="1850" t="s">
        <v>16</v>
      </c>
      <c r="C462" s="1850" t="s">
        <v>2777</v>
      </c>
      <c r="D462" s="1850" t="s">
        <v>2778</v>
      </c>
      <c r="E462" s="1850" t="s">
        <v>2779</v>
      </c>
      <c r="F462" s="1850" t="s">
        <v>2485</v>
      </c>
      <c r="G462" s="1850" t="s">
        <v>28</v>
      </c>
      <c r="H462" s="1850" t="s">
        <v>28</v>
      </c>
      <c r="I462" s="1850" t="s">
        <v>897</v>
      </c>
    </row>
    <row customHeight="1" ht="11.25">
      <c r="A463" s="1850" t="s">
        <v>2250</v>
      </c>
      <c r="B463" s="1850" t="s">
        <v>16</v>
      </c>
      <c r="C463" s="1850" t="s">
        <v>2780</v>
      </c>
      <c r="D463" s="1850" t="s">
        <v>2781</v>
      </c>
      <c r="E463" s="1850" t="s">
        <v>2782</v>
      </c>
      <c r="F463" s="1850" t="s">
        <v>2311</v>
      </c>
      <c r="G463" s="1850" t="s">
        <v>28</v>
      </c>
      <c r="H463" s="1850" t="s">
        <v>28</v>
      </c>
      <c r="I463" s="1850" t="s">
        <v>897</v>
      </c>
    </row>
    <row customHeight="1" ht="11.25">
      <c r="A464" s="1850" t="s">
        <v>2250</v>
      </c>
      <c r="B464" s="1850" t="s">
        <v>16</v>
      </c>
      <c r="C464" s="1850" t="s">
        <v>2787</v>
      </c>
      <c r="D464" s="1850" t="s">
        <v>2788</v>
      </c>
      <c r="E464" s="1850" t="s">
        <v>2789</v>
      </c>
      <c r="F464" s="1850" t="s">
        <v>2447</v>
      </c>
      <c r="G464" s="1850" t="s">
        <v>28</v>
      </c>
      <c r="H464" s="1850" t="s">
        <v>28</v>
      </c>
      <c r="I464" s="1850" t="s">
        <v>897</v>
      </c>
    </row>
    <row customHeight="1" ht="11.25">
      <c r="A465" s="1850" t="s">
        <v>2250</v>
      </c>
      <c r="B465" s="1850" t="s">
        <v>16</v>
      </c>
      <c r="C465" s="1850" t="s">
        <v>2790</v>
      </c>
      <c r="D465" s="1850" t="s">
        <v>2791</v>
      </c>
      <c r="E465" s="1850" t="s">
        <v>2792</v>
      </c>
      <c r="F465" s="1850" t="s">
        <v>2728</v>
      </c>
      <c r="G465" s="1850" t="s">
        <v>28</v>
      </c>
      <c r="H465" s="1850" t="s">
        <v>28</v>
      </c>
      <c r="I465" s="1850" t="s">
        <v>897</v>
      </c>
    </row>
    <row customHeight="1" ht="11.25">
      <c r="A466" s="1850" t="s">
        <v>2250</v>
      </c>
      <c r="B466" s="1850" t="s">
        <v>16</v>
      </c>
      <c r="C466" s="1850" t="s">
        <v>2800</v>
      </c>
      <c r="D466" s="1850" t="s">
        <v>2801</v>
      </c>
      <c r="E466" s="1850" t="s">
        <v>2802</v>
      </c>
      <c r="F466" s="1850" t="s">
        <v>2803</v>
      </c>
      <c r="G466" s="1850" t="s">
        <v>28</v>
      </c>
      <c r="H466" s="1850" t="s">
        <v>28</v>
      </c>
      <c r="I466" s="1850" t="s">
        <v>897</v>
      </c>
    </row>
    <row customHeight="1" ht="11.25">
      <c r="A467" s="1850" t="s">
        <v>2250</v>
      </c>
      <c r="B467" s="1850" t="s">
        <v>16</v>
      </c>
      <c r="C467" s="1850" t="s">
        <v>2804</v>
      </c>
      <c r="D467" s="1850" t="s">
        <v>2805</v>
      </c>
      <c r="E467" s="1850" t="s">
        <v>2806</v>
      </c>
      <c r="F467" s="1850" t="s">
        <v>2322</v>
      </c>
      <c r="G467" s="1850" t="s">
        <v>28</v>
      </c>
      <c r="H467" s="1850" t="s">
        <v>28</v>
      </c>
      <c r="I467" s="1850" t="s">
        <v>897</v>
      </c>
    </row>
    <row customHeight="1" ht="11.25">
      <c r="A468" s="1850" t="s">
        <v>2250</v>
      </c>
      <c r="B468" s="1850" t="s">
        <v>16</v>
      </c>
      <c r="C468" s="1850" t="s">
        <v>2807</v>
      </c>
      <c r="D468" s="1850" t="s">
        <v>2808</v>
      </c>
      <c r="E468" s="1850" t="s">
        <v>2809</v>
      </c>
      <c r="F468" s="1850" t="s">
        <v>2526</v>
      </c>
      <c r="G468" s="1850" t="s">
        <v>28</v>
      </c>
      <c r="H468" s="1850" t="s">
        <v>28</v>
      </c>
      <c r="I468" s="1850" t="s">
        <v>897</v>
      </c>
    </row>
    <row customHeight="1" ht="11.25">
      <c r="A469" s="1850" t="s">
        <v>2250</v>
      </c>
      <c r="B469" s="1850" t="s">
        <v>16</v>
      </c>
      <c r="C469" s="1850" t="s">
        <v>2810</v>
      </c>
      <c r="D469" s="1850" t="s">
        <v>2811</v>
      </c>
      <c r="E469" s="1850" t="s">
        <v>2812</v>
      </c>
      <c r="F469" s="1850" t="s">
        <v>2640</v>
      </c>
      <c r="G469" s="1850" t="s">
        <v>2813</v>
      </c>
      <c r="H469" s="1850" t="s">
        <v>28</v>
      </c>
      <c r="I469" s="1850" t="s">
        <v>897</v>
      </c>
    </row>
    <row customHeight="1" ht="11.25">
      <c r="A470" s="1850" t="s">
        <v>2250</v>
      </c>
      <c r="B470" s="1850" t="s">
        <v>16</v>
      </c>
      <c r="C470" s="1850" t="s">
        <v>2814</v>
      </c>
      <c r="D470" s="1850" t="s">
        <v>2815</v>
      </c>
      <c r="E470" s="1850" t="s">
        <v>2816</v>
      </c>
      <c r="F470" s="1850" t="s">
        <v>2691</v>
      </c>
      <c r="G470" s="1850" t="s">
        <v>28</v>
      </c>
      <c r="H470" s="1850" t="s">
        <v>28</v>
      </c>
      <c r="I470" s="1850" t="s">
        <v>897</v>
      </c>
    </row>
    <row customHeight="1" ht="11.25">
      <c r="A471" s="1850" t="s">
        <v>2250</v>
      </c>
      <c r="B471" s="1850" t="s">
        <v>16</v>
      </c>
      <c r="C471" s="1850" t="s">
        <v>2827</v>
      </c>
      <c r="D471" s="1850" t="s">
        <v>2828</v>
      </c>
      <c r="E471" s="1850" t="s">
        <v>2829</v>
      </c>
      <c r="F471" s="1850" t="s">
        <v>2541</v>
      </c>
      <c r="G471" s="1850" t="s">
        <v>2830</v>
      </c>
      <c r="H471" s="1850" t="s">
        <v>28</v>
      </c>
      <c r="I471" s="1850" t="s">
        <v>897</v>
      </c>
    </row>
    <row customHeight="1" ht="11.25">
      <c r="A472" s="1850" t="s">
        <v>2250</v>
      </c>
      <c r="B472" s="1850" t="s">
        <v>16</v>
      </c>
      <c r="C472" s="1850" t="s">
        <v>2831</v>
      </c>
      <c r="D472" s="1850" t="s">
        <v>2832</v>
      </c>
      <c r="E472" s="1850" t="s">
        <v>2833</v>
      </c>
      <c r="F472" s="1850" t="s">
        <v>2541</v>
      </c>
      <c r="G472" s="1850" t="s">
        <v>28</v>
      </c>
      <c r="H472" s="1850" t="s">
        <v>28</v>
      </c>
      <c r="I472" s="1850" t="s">
        <v>897</v>
      </c>
    </row>
    <row customHeight="1" ht="11.25">
      <c r="A473" s="1850" t="s">
        <v>2250</v>
      </c>
      <c r="B473" s="1850" t="s">
        <v>16</v>
      </c>
      <c r="C473" s="1850" t="s">
        <v>2851</v>
      </c>
      <c r="D473" s="1850" t="s">
        <v>2852</v>
      </c>
      <c r="E473" s="1850" t="s">
        <v>2506</v>
      </c>
      <c r="F473" s="1850" t="s">
        <v>2263</v>
      </c>
      <c r="G473" s="1850" t="s">
        <v>28</v>
      </c>
      <c r="H473" s="1850" t="s">
        <v>28</v>
      </c>
      <c r="I473" s="1850" t="s">
        <v>897</v>
      </c>
    </row>
    <row customHeight="1" ht="11.25">
      <c r="A474" s="1850" t="s">
        <v>2250</v>
      </c>
      <c r="B474" s="1850" t="s">
        <v>16</v>
      </c>
      <c r="C474" s="1850" t="s">
        <v>2909</v>
      </c>
      <c r="D474" s="1850" t="s">
        <v>2910</v>
      </c>
      <c r="E474" s="1850" t="s">
        <v>2911</v>
      </c>
      <c r="F474" s="1850" t="s">
        <v>2668</v>
      </c>
      <c r="G474" s="1850" t="s">
        <v>28</v>
      </c>
      <c r="H474" s="1850" t="s">
        <v>28</v>
      </c>
      <c r="I474" s="1850" t="s">
        <v>897</v>
      </c>
    </row>
    <row customHeight="1" ht="11.25">
      <c r="A475" s="1850" t="s">
        <v>2250</v>
      </c>
      <c r="B475" s="1850" t="s">
        <v>16</v>
      </c>
      <c r="C475" s="1850" t="s">
        <v>2912</v>
      </c>
      <c r="D475" s="1850" t="s">
        <v>2913</v>
      </c>
      <c r="E475" s="1850" t="s">
        <v>2570</v>
      </c>
      <c r="F475" s="1850" t="s">
        <v>2914</v>
      </c>
      <c r="G475" s="1850" t="s">
        <v>28</v>
      </c>
      <c r="H475" s="1850" t="s">
        <v>28</v>
      </c>
      <c r="I475" s="1850" t="s">
        <v>897</v>
      </c>
    </row>
    <row customHeight="1" ht="11.25">
      <c r="A476" s="1850" t="s">
        <v>2250</v>
      </c>
      <c r="B476" s="1850" t="s">
        <v>16</v>
      </c>
      <c r="C476" s="1850" t="s">
        <v>2918</v>
      </c>
      <c r="D476" s="1850" t="s">
        <v>2919</v>
      </c>
      <c r="E476" s="1850" t="s">
        <v>2920</v>
      </c>
      <c r="F476" s="1850" t="s">
        <v>2275</v>
      </c>
      <c r="G476" s="1850" t="s">
        <v>28</v>
      </c>
      <c r="H476" s="1850" t="s">
        <v>28</v>
      </c>
      <c r="I476" s="1850" t="s">
        <v>897</v>
      </c>
    </row>
    <row customHeight="1" ht="11.25">
      <c r="A477" s="1850" t="s">
        <v>2250</v>
      </c>
      <c r="B477" s="1850" t="s">
        <v>16</v>
      </c>
      <c r="C477" s="1850" t="s">
        <v>2924</v>
      </c>
      <c r="D477" s="1850" t="s">
        <v>2925</v>
      </c>
      <c r="E477" s="1850" t="s">
        <v>2926</v>
      </c>
      <c r="F477" s="1850" t="s">
        <v>2258</v>
      </c>
      <c r="G477" s="1850" t="s">
        <v>28</v>
      </c>
      <c r="H477" s="1850" t="s">
        <v>28</v>
      </c>
      <c r="I477" s="1850" t="s">
        <v>897</v>
      </c>
    </row>
    <row customHeight="1" ht="11.25">
      <c r="A478" s="1850" t="s">
        <v>2250</v>
      </c>
      <c r="B478" s="1850" t="s">
        <v>16</v>
      </c>
      <c r="C478" s="1850" t="s">
        <v>2927</v>
      </c>
      <c r="D478" s="1850" t="s">
        <v>2928</v>
      </c>
      <c r="E478" s="1850" t="s">
        <v>2929</v>
      </c>
      <c r="F478" s="1850" t="s">
        <v>2526</v>
      </c>
      <c r="G478" s="1850" t="s">
        <v>28</v>
      </c>
      <c r="H478" s="1850" t="s">
        <v>28</v>
      </c>
      <c r="I478" s="1850" t="s">
        <v>897</v>
      </c>
    </row>
    <row customHeight="1" ht="11.25">
      <c r="A479" s="1850" t="s">
        <v>2250</v>
      </c>
      <c r="B479" s="1850" t="s">
        <v>16</v>
      </c>
      <c r="C479" s="1850" t="s">
        <v>2942</v>
      </c>
      <c r="D479" s="1850" t="s">
        <v>2943</v>
      </c>
      <c r="E479" s="1850" t="s">
        <v>2944</v>
      </c>
      <c r="F479" s="1850" t="s">
        <v>2296</v>
      </c>
      <c r="G479" s="1850" t="s">
        <v>28</v>
      </c>
      <c r="H479" s="1850" t="s">
        <v>28</v>
      </c>
      <c r="I479" s="1850" t="s">
        <v>897</v>
      </c>
    </row>
    <row customHeight="1" ht="11.25">
      <c r="A480" s="1850" t="s">
        <v>2250</v>
      </c>
      <c r="B480" s="1850" t="s">
        <v>16</v>
      </c>
      <c r="C480" s="1850" t="s">
        <v>2948</v>
      </c>
      <c r="D480" s="1850" t="s">
        <v>2949</v>
      </c>
      <c r="E480" s="1850" t="s">
        <v>2950</v>
      </c>
      <c r="F480" s="1850" t="s">
        <v>2258</v>
      </c>
      <c r="G480" s="1850" t="s">
        <v>28</v>
      </c>
      <c r="H480" s="1850" t="s">
        <v>28</v>
      </c>
      <c r="I480" s="1850" t="s">
        <v>897</v>
      </c>
    </row>
    <row customHeight="1" ht="11.25">
      <c r="A481" s="1850" t="s">
        <v>2250</v>
      </c>
      <c r="B481" s="1850" t="s">
        <v>16</v>
      </c>
      <c r="C481" s="1850" t="s">
        <v>2953</v>
      </c>
      <c r="D481" s="1850" t="s">
        <v>2954</v>
      </c>
      <c r="E481" s="1850" t="s">
        <v>2955</v>
      </c>
      <c r="F481" s="1850" t="s">
        <v>2384</v>
      </c>
      <c r="G481" s="1850" t="s">
        <v>28</v>
      </c>
      <c r="H481" s="1850" t="s">
        <v>28</v>
      </c>
      <c r="I481" s="1850" t="s">
        <v>897</v>
      </c>
    </row>
    <row customHeight="1" ht="11.25">
      <c r="A482" s="1850" t="s">
        <v>2250</v>
      </c>
      <c r="B482" s="1850" t="s">
        <v>16</v>
      </c>
      <c r="C482" s="1850" t="s">
        <v>2959</v>
      </c>
      <c r="D482" s="1850" t="s">
        <v>2960</v>
      </c>
      <c r="E482" s="1850" t="s">
        <v>2961</v>
      </c>
      <c r="F482" s="1850" t="s">
        <v>2285</v>
      </c>
      <c r="G482" s="1850" t="s">
        <v>28</v>
      </c>
      <c r="H482" s="1850" t="s">
        <v>28</v>
      </c>
      <c r="I482" s="1850" t="s">
        <v>897</v>
      </c>
    </row>
    <row customHeight="1" ht="11.25">
      <c r="A483" s="1850" t="s">
        <v>2250</v>
      </c>
      <c r="B483" s="1850" t="s">
        <v>16</v>
      </c>
      <c r="C483" s="1850" t="s">
        <v>2962</v>
      </c>
      <c r="D483" s="1850" t="s">
        <v>2963</v>
      </c>
      <c r="E483" s="1850" t="s">
        <v>2964</v>
      </c>
      <c r="F483" s="1850" t="s">
        <v>2285</v>
      </c>
      <c r="G483" s="1850" t="s">
        <v>28</v>
      </c>
      <c r="H483" s="1850" t="s">
        <v>28</v>
      </c>
      <c r="I483" s="1850" t="s">
        <v>897</v>
      </c>
    </row>
    <row customHeight="1" ht="11.25">
      <c r="A484" s="1850" t="s">
        <v>2250</v>
      </c>
      <c r="B484" s="1850" t="s">
        <v>16</v>
      </c>
      <c r="C484" s="1850" t="s">
        <v>2974</v>
      </c>
      <c r="D484" s="1850" t="s">
        <v>2975</v>
      </c>
      <c r="E484" s="1850" t="s">
        <v>2976</v>
      </c>
      <c r="F484" s="1850" t="s">
        <v>2285</v>
      </c>
      <c r="G484" s="1850" t="s">
        <v>28</v>
      </c>
      <c r="H484" s="1850" t="s">
        <v>28</v>
      </c>
      <c r="I484" s="1850" t="s">
        <v>897</v>
      </c>
    </row>
    <row customHeight="1" ht="11.25">
      <c r="A485" s="1850" t="s">
        <v>2250</v>
      </c>
      <c r="B485" s="1850" t="s">
        <v>16</v>
      </c>
      <c r="C485" s="1850" t="s">
        <v>2977</v>
      </c>
      <c r="D485" s="1850" t="s">
        <v>2978</v>
      </c>
      <c r="E485" s="1850" t="s">
        <v>2979</v>
      </c>
      <c r="F485" s="1850" t="s">
        <v>2285</v>
      </c>
      <c r="G485" s="1850" t="s">
        <v>28</v>
      </c>
      <c r="H485" s="1850" t="s">
        <v>28</v>
      </c>
      <c r="I485" s="1850" t="s">
        <v>897</v>
      </c>
    </row>
    <row customHeight="1" ht="11.25">
      <c r="A486" s="1850" t="s">
        <v>2250</v>
      </c>
      <c r="B486" s="1850" t="s">
        <v>16</v>
      </c>
      <c r="C486" s="1850" t="s">
        <v>2980</v>
      </c>
      <c r="D486" s="1850" t="s">
        <v>2981</v>
      </c>
      <c r="E486" s="1850" t="s">
        <v>2982</v>
      </c>
      <c r="F486" s="1850" t="s">
        <v>2285</v>
      </c>
      <c r="G486" s="1850" t="s">
        <v>28</v>
      </c>
      <c r="H486" s="1850" t="s">
        <v>28</v>
      </c>
      <c r="I486" s="1850" t="s">
        <v>897</v>
      </c>
    </row>
    <row customHeight="1" ht="11.25">
      <c r="A487" s="1850" t="s">
        <v>2250</v>
      </c>
      <c r="B487" s="1850" t="s">
        <v>16</v>
      </c>
      <c r="C487" s="1850" t="s">
        <v>2986</v>
      </c>
      <c r="D487" s="1850" t="s">
        <v>2987</v>
      </c>
      <c r="E487" s="1850" t="s">
        <v>2988</v>
      </c>
      <c r="F487" s="1850" t="s">
        <v>2989</v>
      </c>
      <c r="G487" s="1850" t="s">
        <v>28</v>
      </c>
      <c r="H487" s="1850" t="s">
        <v>28</v>
      </c>
      <c r="I487" s="1850" t="s">
        <v>897</v>
      </c>
    </row>
    <row customHeight="1" ht="11.25">
      <c r="A488" s="1850" t="s">
        <v>2250</v>
      </c>
      <c r="B488" s="1850" t="s">
        <v>16</v>
      </c>
      <c r="C488" s="1850" t="s">
        <v>2990</v>
      </c>
      <c r="D488" s="1850" t="s">
        <v>2991</v>
      </c>
      <c r="E488" s="1850" t="s">
        <v>2992</v>
      </c>
      <c r="F488" s="1850" t="s">
        <v>2303</v>
      </c>
      <c r="G488" s="1850" t="s">
        <v>28</v>
      </c>
      <c r="H488" s="1850" t="s">
        <v>28</v>
      </c>
      <c r="I488" s="1850" t="s">
        <v>897</v>
      </c>
    </row>
    <row customHeight="1" ht="11.25">
      <c r="A489" s="1850" t="s">
        <v>2250</v>
      </c>
      <c r="B489" s="1850" t="s">
        <v>16</v>
      </c>
      <c r="C489" s="1850" t="s">
        <v>2996</v>
      </c>
      <c r="D489" s="1850" t="s">
        <v>2997</v>
      </c>
      <c r="E489" s="1850" t="s">
        <v>2998</v>
      </c>
      <c r="F489" s="1850" t="s">
        <v>52</v>
      </c>
      <c r="G489" s="1850" t="s">
        <v>2999</v>
      </c>
      <c r="H489" s="1850" t="s">
        <v>28</v>
      </c>
      <c r="I489" s="1850" t="s">
        <v>897</v>
      </c>
    </row>
    <row customHeight="1" ht="11.25">
      <c r="A490" s="1850" t="s">
        <v>2250</v>
      </c>
      <c r="B490" s="1850" t="s">
        <v>16</v>
      </c>
      <c r="C490" s="1850" t="s">
        <v>3019</v>
      </c>
      <c r="D490" s="1850" t="s">
        <v>3020</v>
      </c>
      <c r="E490" s="1850" t="s">
        <v>3021</v>
      </c>
      <c r="F490" s="1850" t="s">
        <v>2493</v>
      </c>
      <c r="G490" s="1850" t="s">
        <v>28</v>
      </c>
      <c r="H490" s="1850" t="s">
        <v>28</v>
      </c>
      <c r="I490" s="1850" t="s">
        <v>897</v>
      </c>
    </row>
    <row customHeight="1" ht="11.25">
      <c r="A491" s="1850" t="s">
        <v>2250</v>
      </c>
      <c r="B491" s="1850" t="s">
        <v>16</v>
      </c>
      <c r="C491" s="1850" t="s">
        <v>3022</v>
      </c>
      <c r="D491" s="1850" t="s">
        <v>3023</v>
      </c>
      <c r="E491" s="1850" t="s">
        <v>3024</v>
      </c>
      <c r="F491" s="1850" t="s">
        <v>2322</v>
      </c>
      <c r="G491" s="1850" t="s">
        <v>28</v>
      </c>
      <c r="H491" s="1850" t="s">
        <v>28</v>
      </c>
      <c r="I491" s="1850" t="s">
        <v>897</v>
      </c>
    </row>
    <row customHeight="1" ht="11.25">
      <c r="A492" s="1850" t="s">
        <v>2250</v>
      </c>
      <c r="B492" s="1850" t="s">
        <v>16</v>
      </c>
      <c r="C492" s="1850" t="s">
        <v>3025</v>
      </c>
      <c r="D492" s="1850" t="s">
        <v>3026</v>
      </c>
      <c r="E492" s="1850" t="s">
        <v>3027</v>
      </c>
      <c r="F492" s="1850" t="s">
        <v>2258</v>
      </c>
      <c r="G492" s="1850" t="s">
        <v>28</v>
      </c>
      <c r="H492" s="1850" t="s">
        <v>28</v>
      </c>
      <c r="I492" s="1850" t="s">
        <v>897</v>
      </c>
    </row>
    <row customHeight="1" ht="11.25">
      <c r="A493" s="1850" t="s">
        <v>2250</v>
      </c>
      <c r="B493" s="1850" t="s">
        <v>16</v>
      </c>
      <c r="C493" s="1850" t="s">
        <v>3028</v>
      </c>
      <c r="D493" s="1850" t="s">
        <v>3029</v>
      </c>
      <c r="E493" s="1850" t="s">
        <v>3030</v>
      </c>
      <c r="F493" s="1850" t="s">
        <v>2258</v>
      </c>
      <c r="G493" s="1850" t="s">
        <v>28</v>
      </c>
      <c r="H493" s="1850" t="s">
        <v>28</v>
      </c>
      <c r="I493" s="1850" t="s">
        <v>897</v>
      </c>
    </row>
    <row customHeight="1" ht="11.25">
      <c r="A494" s="1850" t="s">
        <v>2250</v>
      </c>
      <c r="B494" s="1850" t="s">
        <v>16</v>
      </c>
      <c r="C494" s="1850" t="s">
        <v>3034</v>
      </c>
      <c r="D494" s="1850" t="s">
        <v>3035</v>
      </c>
      <c r="E494" s="1850" t="s">
        <v>3036</v>
      </c>
      <c r="F494" s="1850" t="s">
        <v>2318</v>
      </c>
      <c r="G494" s="1850" t="s">
        <v>28</v>
      </c>
      <c r="H494" s="1850" t="s">
        <v>28</v>
      </c>
      <c r="I494" s="1850" t="s">
        <v>897</v>
      </c>
    </row>
    <row customHeight="1" ht="11.25">
      <c r="A495" s="1850" t="s">
        <v>2250</v>
      </c>
      <c r="B495" s="1850" t="s">
        <v>16</v>
      </c>
      <c r="C495" s="1850" t="s">
        <v>3050</v>
      </c>
      <c r="D495" s="1850" t="s">
        <v>3051</v>
      </c>
      <c r="E495" s="1850" t="s">
        <v>3052</v>
      </c>
      <c r="F495" s="1850" t="s">
        <v>2296</v>
      </c>
      <c r="G495" s="1850" t="s">
        <v>28</v>
      </c>
      <c r="H495" s="1850" t="s">
        <v>28</v>
      </c>
      <c r="I495" s="1850" t="s">
        <v>897</v>
      </c>
    </row>
    <row customHeight="1" ht="11.25">
      <c r="A496" s="1850" t="s">
        <v>2250</v>
      </c>
      <c r="B496" s="1850" t="s">
        <v>16</v>
      </c>
      <c r="C496" s="1850" t="s">
        <v>3056</v>
      </c>
      <c r="D496" s="1850" t="s">
        <v>3057</v>
      </c>
      <c r="E496" s="1850" t="s">
        <v>3058</v>
      </c>
      <c r="F496" s="1850" t="s">
        <v>2285</v>
      </c>
      <c r="G496" s="1850" t="s">
        <v>3059</v>
      </c>
      <c r="H496" s="1850" t="s">
        <v>28</v>
      </c>
      <c r="I496" s="1850" t="s">
        <v>897</v>
      </c>
    </row>
    <row customHeight="1" ht="11.25">
      <c r="A497" s="1850" t="s">
        <v>2250</v>
      </c>
      <c r="B497" s="1850" t="s">
        <v>16</v>
      </c>
      <c r="C497" s="1850" t="s">
        <v>3060</v>
      </c>
      <c r="D497" s="1850" t="s">
        <v>3061</v>
      </c>
      <c r="E497" s="1850" t="s">
        <v>3062</v>
      </c>
      <c r="F497" s="1850" t="s">
        <v>2285</v>
      </c>
      <c r="G497" s="1850" t="s">
        <v>28</v>
      </c>
      <c r="H497" s="1850" t="s">
        <v>28</v>
      </c>
      <c r="I497" s="1850" t="s">
        <v>897</v>
      </c>
    </row>
    <row customHeight="1" ht="11.25">
      <c r="A498" s="1850" t="s">
        <v>2250</v>
      </c>
      <c r="B498" s="1850" t="s">
        <v>16</v>
      </c>
      <c r="C498" s="1850" t="s">
        <v>3063</v>
      </c>
      <c r="D498" s="1850" t="s">
        <v>3064</v>
      </c>
      <c r="E498" s="1850" t="s">
        <v>3065</v>
      </c>
      <c r="F498" s="1850" t="s">
        <v>2721</v>
      </c>
      <c r="G498" s="1850" t="s">
        <v>28</v>
      </c>
      <c r="H498" s="1850" t="s">
        <v>28</v>
      </c>
      <c r="I498" s="1850" t="s">
        <v>897</v>
      </c>
    </row>
    <row customHeight="1" ht="11.25">
      <c r="A499" s="1850" t="s">
        <v>2250</v>
      </c>
      <c r="B499" s="1850" t="s">
        <v>16</v>
      </c>
      <c r="C499" s="1850" t="s">
        <v>3072</v>
      </c>
      <c r="D499" s="1850" t="s">
        <v>3073</v>
      </c>
      <c r="E499" s="1850" t="s">
        <v>3074</v>
      </c>
      <c r="F499" s="1850" t="s">
        <v>2343</v>
      </c>
      <c r="G499" s="1850" t="s">
        <v>3075</v>
      </c>
      <c r="H499" s="1850" t="s">
        <v>28</v>
      </c>
      <c r="I499" s="1850" t="s">
        <v>897</v>
      </c>
    </row>
    <row customHeight="1" ht="11.25">
      <c r="A500" s="1850" t="s">
        <v>2250</v>
      </c>
      <c r="B500" s="1850" t="s">
        <v>16</v>
      </c>
      <c r="C500" s="1850" t="s">
        <v>3098</v>
      </c>
      <c r="D500" s="1850" t="s">
        <v>3099</v>
      </c>
      <c r="E500" s="1850" t="s">
        <v>3100</v>
      </c>
      <c r="F500" s="1850" t="s">
        <v>2343</v>
      </c>
      <c r="G500" s="1850" t="s">
        <v>28</v>
      </c>
      <c r="H500" s="1850" t="s">
        <v>28</v>
      </c>
      <c r="I500" s="1850" t="s">
        <v>897</v>
      </c>
    </row>
    <row customHeight="1" ht="11.25">
      <c r="A501" s="1850" t="s">
        <v>2250</v>
      </c>
      <c r="B501" s="1850" t="s">
        <v>16</v>
      </c>
      <c r="C501" s="1850" t="s">
        <v>3117</v>
      </c>
      <c r="D501" s="1850" t="s">
        <v>3118</v>
      </c>
      <c r="E501" s="1850" t="s">
        <v>3119</v>
      </c>
      <c r="F501" s="1850" t="s">
        <v>3120</v>
      </c>
      <c r="G501" s="1850" t="s">
        <v>3121</v>
      </c>
      <c r="H501" s="1850" t="s">
        <v>28</v>
      </c>
      <c r="I501" s="1850" t="s">
        <v>897</v>
      </c>
    </row>
    <row customHeight="1" ht="11.25">
      <c r="A502" s="1850" t="s">
        <v>2250</v>
      </c>
      <c r="B502" s="1850" t="s">
        <v>16</v>
      </c>
      <c r="C502" s="1850" t="s">
        <v>3122</v>
      </c>
      <c r="D502" s="1850" t="s">
        <v>3123</v>
      </c>
      <c r="E502" s="1850" t="s">
        <v>3124</v>
      </c>
      <c r="F502" s="1850" t="s">
        <v>2263</v>
      </c>
      <c r="G502" s="1850" t="s">
        <v>3125</v>
      </c>
      <c r="H502" s="1850" t="s">
        <v>28</v>
      </c>
      <c r="I502" s="1850" t="s">
        <v>897</v>
      </c>
    </row>
    <row customHeight="1" ht="11.25">
      <c r="A503" s="1850" t="s">
        <v>2250</v>
      </c>
      <c r="B503" s="1850" t="s">
        <v>16</v>
      </c>
      <c r="C503" s="1850" t="s">
        <v>3133</v>
      </c>
      <c r="D503" s="1850" t="s">
        <v>3134</v>
      </c>
      <c r="E503" s="1850" t="s">
        <v>3135</v>
      </c>
      <c r="F503" s="1850" t="s">
        <v>2258</v>
      </c>
      <c r="G503" s="1850" t="s">
        <v>28</v>
      </c>
      <c r="H503" s="1850" t="s">
        <v>28</v>
      </c>
      <c r="I503" s="1850" t="s">
        <v>897</v>
      </c>
    </row>
    <row customHeight="1" ht="11.25">
      <c r="A504" s="1850" t="s">
        <v>2250</v>
      </c>
      <c r="B504" s="1850" t="s">
        <v>16</v>
      </c>
      <c r="C504" s="1850" t="s">
        <v>3140</v>
      </c>
      <c r="D504" s="1850" t="s">
        <v>3141</v>
      </c>
      <c r="E504" s="1850" t="s">
        <v>3142</v>
      </c>
      <c r="F504" s="1850" t="s">
        <v>2388</v>
      </c>
      <c r="G504" s="1850" t="s">
        <v>3143</v>
      </c>
      <c r="H504" s="1850" t="s">
        <v>28</v>
      </c>
      <c r="I504" s="1850" t="s">
        <v>897</v>
      </c>
    </row>
    <row customHeight="1" ht="11.25">
      <c r="A505" s="1850" t="s">
        <v>2250</v>
      </c>
      <c r="B505" s="1850" t="s">
        <v>16</v>
      </c>
      <c r="C505" s="1850" t="s">
        <v>3147</v>
      </c>
      <c r="D505" s="1850" t="s">
        <v>3148</v>
      </c>
      <c r="E505" s="1850" t="s">
        <v>3149</v>
      </c>
      <c r="F505" s="1850" t="s">
        <v>2263</v>
      </c>
      <c r="G505" s="1850" t="s">
        <v>28</v>
      </c>
      <c r="H505" s="1850" t="s">
        <v>28</v>
      </c>
      <c r="I505" s="1850" t="s">
        <v>897</v>
      </c>
    </row>
    <row customHeight="1" ht="11.25">
      <c r="A506" s="1850" t="s">
        <v>2250</v>
      </c>
      <c r="B506" s="1850" t="s">
        <v>16</v>
      </c>
      <c r="C506" s="1850" t="s">
        <v>3150</v>
      </c>
      <c r="D506" s="1850" t="s">
        <v>3151</v>
      </c>
      <c r="E506" s="1850" t="s">
        <v>3152</v>
      </c>
      <c r="F506" s="1850" t="s">
        <v>2258</v>
      </c>
      <c r="G506" s="1850" t="s">
        <v>28</v>
      </c>
      <c r="H506" s="1850" t="s">
        <v>28</v>
      </c>
      <c r="I506" s="1850" t="s">
        <v>897</v>
      </c>
    </row>
    <row customHeight="1" ht="11.25">
      <c r="A507" s="1850" t="s">
        <v>2250</v>
      </c>
      <c r="B507" s="1850" t="s">
        <v>16</v>
      </c>
      <c r="C507" s="1850" t="s">
        <v>3160</v>
      </c>
      <c r="D507" s="1850" t="s">
        <v>3161</v>
      </c>
      <c r="E507" s="1850" t="s">
        <v>3162</v>
      </c>
      <c r="F507" s="1850" t="s">
        <v>2541</v>
      </c>
      <c r="G507" s="1850" t="s">
        <v>28</v>
      </c>
      <c r="H507" s="1850" t="s">
        <v>28</v>
      </c>
      <c r="I507" s="1850" t="s">
        <v>897</v>
      </c>
    </row>
    <row customHeight="1" ht="11.25">
      <c r="A508" s="1850" t="s">
        <v>2250</v>
      </c>
      <c r="B508" s="1850" t="s">
        <v>16</v>
      </c>
      <c r="C508" s="1850" t="s">
        <v>3163</v>
      </c>
      <c r="D508" s="1850" t="s">
        <v>3164</v>
      </c>
      <c r="E508" s="1850" t="s">
        <v>3165</v>
      </c>
      <c r="F508" s="1850" t="s">
        <v>2384</v>
      </c>
      <c r="G508" s="1850" t="s">
        <v>28</v>
      </c>
      <c r="H508" s="1850" t="s">
        <v>28</v>
      </c>
      <c r="I508" s="1850" t="s">
        <v>897</v>
      </c>
    </row>
    <row customHeight="1" ht="11.25">
      <c r="A509" s="1850" t="s">
        <v>2250</v>
      </c>
      <c r="B509" s="1850" t="s">
        <v>16</v>
      </c>
      <c r="C509" s="1850" t="s">
        <v>3179</v>
      </c>
      <c r="D509" s="1850" t="s">
        <v>3180</v>
      </c>
      <c r="E509" s="1850" t="s">
        <v>3181</v>
      </c>
      <c r="F509" s="1850" t="s">
        <v>2275</v>
      </c>
      <c r="G509" s="1850" t="s">
        <v>28</v>
      </c>
      <c r="H509" s="1850" t="s">
        <v>28</v>
      </c>
      <c r="I509" s="1850" t="s">
        <v>897</v>
      </c>
    </row>
    <row customHeight="1" ht="11.25">
      <c r="A510" s="1850" t="s">
        <v>2250</v>
      </c>
      <c r="B510" s="1850" t="s">
        <v>16</v>
      </c>
      <c r="C510" s="1850" t="s">
        <v>3182</v>
      </c>
      <c r="D510" s="1850" t="s">
        <v>3183</v>
      </c>
      <c r="E510" s="1850" t="s">
        <v>3184</v>
      </c>
      <c r="F510" s="1850" t="s">
        <v>2335</v>
      </c>
      <c r="G510" s="1850" t="s">
        <v>28</v>
      </c>
      <c r="H510" s="1850" t="s">
        <v>28</v>
      </c>
      <c r="I510" s="1850" t="s">
        <v>897</v>
      </c>
    </row>
    <row customHeight="1" ht="11.25">
      <c r="A511" s="1850" t="s">
        <v>2250</v>
      </c>
      <c r="B511" s="1850" t="s">
        <v>16</v>
      </c>
      <c r="C511" s="1850" t="s">
        <v>3185</v>
      </c>
      <c r="D511" s="1850" t="s">
        <v>3186</v>
      </c>
      <c r="E511" s="1850" t="s">
        <v>3187</v>
      </c>
      <c r="F511" s="1850" t="s">
        <v>2303</v>
      </c>
      <c r="G511" s="1850" t="s">
        <v>28</v>
      </c>
      <c r="H511" s="1850" t="s">
        <v>28</v>
      </c>
      <c r="I511" s="1850" t="s">
        <v>897</v>
      </c>
    </row>
    <row customHeight="1" ht="11.25">
      <c r="A512" s="1850" t="s">
        <v>2250</v>
      </c>
      <c r="B512" s="1850" t="s">
        <v>16</v>
      </c>
      <c r="C512" s="1850" t="s">
        <v>3188</v>
      </c>
      <c r="D512" s="1850" t="s">
        <v>3189</v>
      </c>
      <c r="E512" s="1850" t="s">
        <v>3190</v>
      </c>
      <c r="F512" s="1850" t="s">
        <v>2343</v>
      </c>
      <c r="G512" s="1850" t="s">
        <v>28</v>
      </c>
      <c r="H512" s="1850" t="s">
        <v>28</v>
      </c>
      <c r="I512" s="1850" t="s">
        <v>897</v>
      </c>
    </row>
    <row customHeight="1" ht="11.25">
      <c r="A513" s="1850" t="s">
        <v>2250</v>
      </c>
      <c r="B513" s="1850" t="s">
        <v>16</v>
      </c>
      <c r="C513" s="1850" t="s">
        <v>3197</v>
      </c>
      <c r="D513" s="1850" t="s">
        <v>3198</v>
      </c>
      <c r="E513" s="1850" t="s">
        <v>3199</v>
      </c>
      <c r="F513" s="1850" t="s">
        <v>2628</v>
      </c>
      <c r="G513" s="1850" t="s">
        <v>28</v>
      </c>
      <c r="H513" s="1850" t="s">
        <v>28</v>
      </c>
      <c r="I513" s="1850" t="s">
        <v>897</v>
      </c>
    </row>
    <row customHeight="1" ht="11.25">
      <c r="A514" s="1850" t="s">
        <v>2250</v>
      </c>
      <c r="B514" s="1850" t="s">
        <v>16</v>
      </c>
      <c r="C514" s="1850" t="s">
        <v>3204</v>
      </c>
      <c r="D514" s="1850" t="s">
        <v>3205</v>
      </c>
      <c r="E514" s="1850" t="s">
        <v>3206</v>
      </c>
      <c r="F514" s="1850" t="s">
        <v>2263</v>
      </c>
      <c r="G514" s="1850" t="s">
        <v>28</v>
      </c>
      <c r="H514" s="1850" t="s">
        <v>28</v>
      </c>
      <c r="I514" s="1850" t="s">
        <v>897</v>
      </c>
    </row>
    <row customHeight="1" ht="11.25">
      <c r="A515" s="1850" t="s">
        <v>2250</v>
      </c>
      <c r="B515" s="1850" t="s">
        <v>16</v>
      </c>
      <c r="C515" s="1850" t="s">
        <v>3213</v>
      </c>
      <c r="D515" s="1850" t="s">
        <v>3214</v>
      </c>
      <c r="E515" s="1850" t="s">
        <v>3215</v>
      </c>
      <c r="F515" s="1850" t="s">
        <v>3216</v>
      </c>
      <c r="G515" s="1850" t="s">
        <v>28</v>
      </c>
      <c r="H515" s="1850" t="s">
        <v>28</v>
      </c>
      <c r="I515" s="1850" t="s">
        <v>897</v>
      </c>
    </row>
    <row customHeight="1" ht="11.25">
      <c r="A516" s="1850" t="s">
        <v>2250</v>
      </c>
      <c r="B516" s="1850" t="s">
        <v>16</v>
      </c>
      <c r="C516" s="1850" t="s">
        <v>3217</v>
      </c>
      <c r="D516" s="1850" t="s">
        <v>3218</v>
      </c>
      <c r="E516" s="1850" t="s">
        <v>3219</v>
      </c>
      <c r="F516" s="1850" t="s">
        <v>2335</v>
      </c>
      <c r="G516" s="1850" t="s">
        <v>28</v>
      </c>
      <c r="H516" s="1850" t="s">
        <v>28</v>
      </c>
      <c r="I516" s="1850" t="s">
        <v>897</v>
      </c>
    </row>
    <row customHeight="1" ht="11.25">
      <c r="A517" s="1850" t="s">
        <v>2250</v>
      </c>
      <c r="B517" s="1850" t="s">
        <v>16</v>
      </c>
      <c r="C517" s="1850" t="s">
        <v>3227</v>
      </c>
      <c r="D517" s="1850" t="s">
        <v>3228</v>
      </c>
      <c r="E517" s="1850" t="s">
        <v>3229</v>
      </c>
      <c r="F517" s="1850" t="s">
        <v>2515</v>
      </c>
      <c r="G517" s="1850" t="s">
        <v>28</v>
      </c>
      <c r="H517" s="1850" t="s">
        <v>28</v>
      </c>
      <c r="I517" s="1850" t="s">
        <v>897</v>
      </c>
    </row>
    <row customHeight="1" ht="11.25">
      <c r="A518" s="1850" t="s">
        <v>2250</v>
      </c>
      <c r="B518" s="1850" t="s">
        <v>16</v>
      </c>
      <c r="C518" s="1850" t="s">
        <v>3240</v>
      </c>
      <c r="D518" s="1850" t="s">
        <v>3241</v>
      </c>
      <c r="E518" s="1850" t="s">
        <v>3242</v>
      </c>
      <c r="F518" s="1850" t="s">
        <v>2668</v>
      </c>
      <c r="G518" s="1850" t="s">
        <v>28</v>
      </c>
      <c r="H518" s="1850" t="s">
        <v>28</v>
      </c>
      <c r="I518" s="1850" t="s">
        <v>897</v>
      </c>
    </row>
    <row customHeight="1" ht="11.25">
      <c r="A519" s="1850" t="s">
        <v>2250</v>
      </c>
      <c r="B519" s="1850" t="s">
        <v>16</v>
      </c>
      <c r="C519" s="1850" t="s">
        <v>3243</v>
      </c>
      <c r="D519" s="1850" t="s">
        <v>3244</v>
      </c>
      <c r="E519" s="1850" t="s">
        <v>3245</v>
      </c>
      <c r="F519" s="1850" t="s">
        <v>52</v>
      </c>
      <c r="G519" s="1850" t="s">
        <v>28</v>
      </c>
      <c r="H519" s="1850" t="s">
        <v>28</v>
      </c>
      <c r="I519" s="1850" t="s">
        <v>897</v>
      </c>
    </row>
    <row customHeight="1" ht="11.25">
      <c r="A520" s="1850" t="s">
        <v>2250</v>
      </c>
      <c r="B520" s="1850" t="s">
        <v>16</v>
      </c>
      <c r="C520" s="1850" t="s">
        <v>3250</v>
      </c>
      <c r="D520" s="1850" t="s">
        <v>3251</v>
      </c>
      <c r="E520" s="1850" t="s">
        <v>3252</v>
      </c>
      <c r="F520" s="1850" t="s">
        <v>52</v>
      </c>
      <c r="G520" s="1850" t="s">
        <v>28</v>
      </c>
      <c r="H520" s="1850" t="s">
        <v>28</v>
      </c>
      <c r="I520" s="1850" t="s">
        <v>897</v>
      </c>
    </row>
    <row customHeight="1" ht="11.25">
      <c r="A521" s="1850" t="s">
        <v>2250</v>
      </c>
      <c r="B521" s="1850" t="s">
        <v>16</v>
      </c>
      <c r="C521" s="1850" t="s">
        <v>3256</v>
      </c>
      <c r="D521" s="1850" t="s">
        <v>3257</v>
      </c>
      <c r="E521" s="1850" t="s">
        <v>3258</v>
      </c>
      <c r="F521" s="1850" t="s">
        <v>3259</v>
      </c>
      <c r="G521" s="1850" t="s">
        <v>3260</v>
      </c>
      <c r="H521" s="1850" t="s">
        <v>28</v>
      </c>
      <c r="I521" s="1850" t="s">
        <v>897</v>
      </c>
    </row>
    <row customHeight="1" ht="11.25">
      <c r="A522" s="1850" t="s">
        <v>2250</v>
      </c>
      <c r="B522" s="1850" t="s">
        <v>16</v>
      </c>
      <c r="C522" s="1850" t="s">
        <v>3261</v>
      </c>
      <c r="D522" s="1850" t="s">
        <v>3262</v>
      </c>
      <c r="E522" s="1850" t="s">
        <v>3263</v>
      </c>
      <c r="F522" s="1850" t="s">
        <v>2447</v>
      </c>
      <c r="G522" s="1850" t="s">
        <v>3264</v>
      </c>
      <c r="H522" s="1850" t="s">
        <v>28</v>
      </c>
      <c r="I522" s="1850" t="s">
        <v>897</v>
      </c>
    </row>
    <row customHeight="1" ht="11.25">
      <c r="A523" s="1850" t="s">
        <v>2250</v>
      </c>
      <c r="B523" s="1850" t="s">
        <v>16</v>
      </c>
      <c r="C523" s="1850" t="s">
        <v>3286</v>
      </c>
      <c r="D523" s="1850" t="s">
        <v>3287</v>
      </c>
      <c r="E523" s="1850" t="s">
        <v>3288</v>
      </c>
      <c r="F523" s="1850" t="s">
        <v>2447</v>
      </c>
      <c r="G523" s="1850" t="s">
        <v>28</v>
      </c>
      <c r="H523" s="1850" t="s">
        <v>28</v>
      </c>
      <c r="I523" s="1850" t="s">
        <v>897</v>
      </c>
    </row>
    <row customHeight="1" ht="11.25">
      <c r="A524" s="1850" t="s">
        <v>2250</v>
      </c>
      <c r="B524" s="1850" t="s">
        <v>16</v>
      </c>
      <c r="C524" s="1850" t="s">
        <v>3292</v>
      </c>
      <c r="D524" s="1850" t="s">
        <v>3293</v>
      </c>
      <c r="E524" s="1850" t="s">
        <v>3294</v>
      </c>
      <c r="F524" s="1850" t="s">
        <v>2258</v>
      </c>
      <c r="G524" s="1850" t="s">
        <v>28</v>
      </c>
      <c r="H524" s="1850" t="s">
        <v>28</v>
      </c>
      <c r="I524" s="1850" t="s">
        <v>897</v>
      </c>
    </row>
    <row customHeight="1" ht="11.25">
      <c r="A525" s="1850" t="s">
        <v>2250</v>
      </c>
      <c r="B525" s="1850" t="s">
        <v>16</v>
      </c>
      <c r="C525" s="1850" t="s">
        <v>3295</v>
      </c>
      <c r="D525" s="1850" t="s">
        <v>3296</v>
      </c>
      <c r="E525" s="1850" t="s">
        <v>3297</v>
      </c>
      <c r="F525" s="1850" t="s">
        <v>2318</v>
      </c>
      <c r="G525" s="1850" t="s">
        <v>28</v>
      </c>
      <c r="H525" s="1850" t="s">
        <v>28</v>
      </c>
      <c r="I525" s="1850" t="s">
        <v>897</v>
      </c>
    </row>
    <row customHeight="1" ht="11.25">
      <c r="A526" s="1850" t="s">
        <v>2250</v>
      </c>
      <c r="B526" s="1850" t="s">
        <v>16</v>
      </c>
      <c r="C526" s="1850" t="s">
        <v>3304</v>
      </c>
      <c r="D526" s="1850" t="s">
        <v>3305</v>
      </c>
      <c r="E526" s="1850" t="s">
        <v>3306</v>
      </c>
      <c r="F526" s="1850" t="s">
        <v>2841</v>
      </c>
      <c r="G526" s="1850" t="s">
        <v>28</v>
      </c>
      <c r="H526" s="1850" t="s">
        <v>28</v>
      </c>
      <c r="I526" s="1850" t="s">
        <v>897</v>
      </c>
    </row>
    <row customHeight="1" ht="11.25">
      <c r="A527" s="1850" t="s">
        <v>2250</v>
      </c>
      <c r="B527" s="1850" t="s">
        <v>16</v>
      </c>
      <c r="C527" s="1850" t="s">
        <v>3307</v>
      </c>
      <c r="D527" s="1850" t="s">
        <v>3308</v>
      </c>
      <c r="E527" s="1850" t="s">
        <v>3309</v>
      </c>
      <c r="F527" s="1850" t="s">
        <v>2263</v>
      </c>
      <c r="G527" s="1850" t="s">
        <v>28</v>
      </c>
      <c r="H527" s="1850" t="s">
        <v>28</v>
      </c>
      <c r="I527" s="1850" t="s">
        <v>897</v>
      </c>
    </row>
    <row customHeight="1" ht="11.25">
      <c r="A528" s="1850" t="s">
        <v>2250</v>
      </c>
      <c r="B528" s="1850" t="s">
        <v>16</v>
      </c>
      <c r="C528" s="1850" t="s">
        <v>3313</v>
      </c>
      <c r="D528" s="1850" t="s">
        <v>3314</v>
      </c>
      <c r="E528" s="1850" t="s">
        <v>3315</v>
      </c>
      <c r="F528" s="1850" t="s">
        <v>2285</v>
      </c>
      <c r="G528" s="1850" t="s">
        <v>28</v>
      </c>
      <c r="H528" s="1850" t="s">
        <v>28</v>
      </c>
      <c r="I528" s="1850" t="s">
        <v>897</v>
      </c>
    </row>
    <row customHeight="1" ht="11.25">
      <c r="A529" s="1850" t="s">
        <v>2250</v>
      </c>
      <c r="B529" s="1850" t="s">
        <v>16</v>
      </c>
      <c r="C529" s="1850" t="s">
        <v>3316</v>
      </c>
      <c r="D529" s="1850" t="s">
        <v>3317</v>
      </c>
      <c r="E529" s="1850" t="s">
        <v>3318</v>
      </c>
      <c r="F529" s="1850" t="s">
        <v>3203</v>
      </c>
      <c r="G529" s="1850" t="s">
        <v>28</v>
      </c>
      <c r="H529" s="1850" t="s">
        <v>28</v>
      </c>
      <c r="I529" s="1850" t="s">
        <v>897</v>
      </c>
    </row>
    <row customHeight="1" ht="11.25">
      <c r="A530" s="1850" t="s">
        <v>2250</v>
      </c>
      <c r="B530" s="1850" t="s">
        <v>16</v>
      </c>
      <c r="C530" s="1850" t="s">
        <v>3319</v>
      </c>
      <c r="D530" s="1850" t="s">
        <v>3320</v>
      </c>
      <c r="E530" s="1850" t="s">
        <v>3321</v>
      </c>
      <c r="F530" s="1850" t="s">
        <v>3120</v>
      </c>
      <c r="G530" s="1850" t="s">
        <v>28</v>
      </c>
      <c r="H530" s="1850" t="s">
        <v>28</v>
      </c>
      <c r="I530" s="1850" t="s">
        <v>897</v>
      </c>
    </row>
    <row customHeight="1" ht="11.25">
      <c r="A531" s="1850" t="s">
        <v>2250</v>
      </c>
      <c r="B531" s="1850" t="s">
        <v>16</v>
      </c>
      <c r="C531" s="1850" t="s">
        <v>3322</v>
      </c>
      <c r="D531" s="1850" t="s">
        <v>3323</v>
      </c>
      <c r="E531" s="1850" t="s">
        <v>3324</v>
      </c>
      <c r="F531" s="1850" t="s">
        <v>2296</v>
      </c>
      <c r="G531" s="1850" t="s">
        <v>28</v>
      </c>
      <c r="H531" s="1850" t="s">
        <v>28</v>
      </c>
      <c r="I531" s="1850" t="s">
        <v>897</v>
      </c>
    </row>
    <row customHeight="1" ht="11.25">
      <c r="A532" s="1850" t="s">
        <v>2250</v>
      </c>
      <c r="B532" s="1850" t="s">
        <v>16</v>
      </c>
      <c r="C532" s="1850" t="s">
        <v>3325</v>
      </c>
      <c r="D532" s="1850" t="s">
        <v>3326</v>
      </c>
      <c r="E532" s="1850" t="s">
        <v>3327</v>
      </c>
      <c r="F532" s="1850" t="s">
        <v>2826</v>
      </c>
      <c r="G532" s="1850" t="s">
        <v>28</v>
      </c>
      <c r="H532" s="1850" t="s">
        <v>28</v>
      </c>
      <c r="I532" s="1850" t="s">
        <v>897</v>
      </c>
    </row>
    <row customHeight="1" ht="11.25">
      <c r="A533" s="1850" t="s">
        <v>2250</v>
      </c>
      <c r="B533" s="1850" t="s">
        <v>16</v>
      </c>
      <c r="C533" s="1850" t="s">
        <v>3328</v>
      </c>
      <c r="D533" s="1850" t="s">
        <v>3329</v>
      </c>
      <c r="E533" s="1850" t="s">
        <v>3330</v>
      </c>
      <c r="F533" s="1850" t="s">
        <v>2721</v>
      </c>
      <c r="G533" s="1850" t="s">
        <v>28</v>
      </c>
      <c r="H533" s="1850" t="s">
        <v>28</v>
      </c>
      <c r="I533" s="1850" t="s">
        <v>897</v>
      </c>
    </row>
    <row customHeight="1" ht="11.25">
      <c r="A534" s="1850" t="s">
        <v>2250</v>
      </c>
      <c r="B534" s="1850" t="s">
        <v>16</v>
      </c>
      <c r="C534" s="1850" t="s">
        <v>3331</v>
      </c>
      <c r="D534" s="1850" t="s">
        <v>3332</v>
      </c>
      <c r="E534" s="1850" t="s">
        <v>3333</v>
      </c>
      <c r="F534" s="1850" t="s">
        <v>3334</v>
      </c>
      <c r="G534" s="1850" t="s">
        <v>3335</v>
      </c>
      <c r="H534" s="1850" t="s">
        <v>28</v>
      </c>
      <c r="I534" s="1850" t="s">
        <v>897</v>
      </c>
    </row>
    <row customHeight="1" ht="11.25">
      <c r="A535" s="1850" t="s">
        <v>2250</v>
      </c>
      <c r="B535" s="1850" t="s">
        <v>16</v>
      </c>
      <c r="C535" s="1850" t="s">
        <v>3336</v>
      </c>
      <c r="D535" s="1850" t="s">
        <v>3337</v>
      </c>
      <c r="E535" s="1850" t="s">
        <v>3338</v>
      </c>
      <c r="F535" s="1850" t="s">
        <v>2285</v>
      </c>
      <c r="G535" s="1850" t="s">
        <v>28</v>
      </c>
      <c r="H535" s="1850" t="s">
        <v>28</v>
      </c>
      <c r="I535" s="1850" t="s">
        <v>897</v>
      </c>
    </row>
    <row customHeight="1" ht="11.25">
      <c r="A536" s="1850" t="s">
        <v>2250</v>
      </c>
      <c r="B536" s="1850" t="s">
        <v>16</v>
      </c>
      <c r="C536" s="1850" t="s">
        <v>3342</v>
      </c>
      <c r="D536" s="1850" t="s">
        <v>3343</v>
      </c>
      <c r="E536" s="1850" t="s">
        <v>3344</v>
      </c>
      <c r="F536" s="1850" t="s">
        <v>3259</v>
      </c>
      <c r="G536" s="1850" t="s">
        <v>28</v>
      </c>
      <c r="H536" s="1850" t="s">
        <v>28</v>
      </c>
      <c r="I536" s="1850" t="s">
        <v>897</v>
      </c>
    </row>
    <row customHeight="1" ht="11.25">
      <c r="A537" s="1850" t="s">
        <v>2250</v>
      </c>
      <c r="B537" s="1850" t="s">
        <v>16</v>
      </c>
      <c r="C537" s="1850" t="s">
        <v>3345</v>
      </c>
      <c r="D537" s="1850" t="s">
        <v>3346</v>
      </c>
      <c r="E537" s="1850" t="s">
        <v>3347</v>
      </c>
      <c r="F537" s="1850" t="s">
        <v>3348</v>
      </c>
      <c r="G537" s="1850" t="s">
        <v>28</v>
      </c>
      <c r="H537" s="1850" t="s">
        <v>28</v>
      </c>
      <c r="I537" s="1850" t="s">
        <v>897</v>
      </c>
    </row>
    <row customHeight="1" ht="11.25">
      <c r="A538" s="1850" t="s">
        <v>2250</v>
      </c>
      <c r="B538" s="1850" t="s">
        <v>16</v>
      </c>
      <c r="C538" s="1850" t="s">
        <v>3358</v>
      </c>
      <c r="D538" s="1850" t="s">
        <v>3359</v>
      </c>
      <c r="E538" s="1850" t="s">
        <v>3360</v>
      </c>
      <c r="F538" s="1850" t="s">
        <v>2311</v>
      </c>
      <c r="G538" s="1850" t="s">
        <v>28</v>
      </c>
      <c r="H538" s="1850" t="s">
        <v>28</v>
      </c>
      <c r="I538" s="1850" t="s">
        <v>897</v>
      </c>
    </row>
    <row customHeight="1" ht="11.25">
      <c r="A539" s="1850" t="s">
        <v>2250</v>
      </c>
      <c r="B539" s="1850" t="s">
        <v>16</v>
      </c>
      <c r="C539" s="1850" t="s">
        <v>3364</v>
      </c>
      <c r="D539" s="1850" t="s">
        <v>3365</v>
      </c>
      <c r="E539" s="1850" t="s">
        <v>3366</v>
      </c>
      <c r="F539" s="1850" t="s">
        <v>2335</v>
      </c>
      <c r="G539" s="1850" t="s">
        <v>28</v>
      </c>
      <c r="H539" s="1850" t="s">
        <v>28</v>
      </c>
      <c r="I539" s="1850" t="s">
        <v>897</v>
      </c>
    </row>
    <row customHeight="1" ht="11.25">
      <c r="A540" s="1850" t="s">
        <v>2250</v>
      </c>
      <c r="B540" s="1850" t="s">
        <v>16</v>
      </c>
      <c r="C540" s="1850" t="s">
        <v>3367</v>
      </c>
      <c r="D540" s="1850" t="s">
        <v>3368</v>
      </c>
      <c r="E540" s="1850" t="s">
        <v>3369</v>
      </c>
      <c r="F540" s="1850" t="s">
        <v>2335</v>
      </c>
      <c r="G540" s="1850" t="s">
        <v>28</v>
      </c>
      <c r="H540" s="1850" t="s">
        <v>28</v>
      </c>
      <c r="I540" s="1850" t="s">
        <v>897</v>
      </c>
    </row>
    <row customHeight="1" ht="11.25">
      <c r="A541" s="1850" t="s">
        <v>2250</v>
      </c>
      <c r="B541" s="1850" t="s">
        <v>16</v>
      </c>
      <c r="C541" s="1850" t="s">
        <v>3373</v>
      </c>
      <c r="D541" s="1850" t="s">
        <v>3374</v>
      </c>
      <c r="E541" s="1850" t="s">
        <v>3375</v>
      </c>
      <c r="F541" s="1850" t="s">
        <v>2258</v>
      </c>
      <c r="G541" s="1850" t="s">
        <v>28</v>
      </c>
      <c r="H541" s="1850" t="s">
        <v>28</v>
      </c>
      <c r="I541" s="1850" t="s">
        <v>897</v>
      </c>
    </row>
    <row customHeight="1" ht="11.25">
      <c r="A542" s="1850" t="s">
        <v>2250</v>
      </c>
      <c r="B542" s="1850" t="s">
        <v>16</v>
      </c>
      <c r="C542" s="1850" t="s">
        <v>3383</v>
      </c>
      <c r="D542" s="1850" t="s">
        <v>3384</v>
      </c>
      <c r="E542" s="1850" t="s">
        <v>3385</v>
      </c>
      <c r="F542" s="1850" t="s">
        <v>2258</v>
      </c>
      <c r="G542" s="1850" t="s">
        <v>28</v>
      </c>
      <c r="H542" s="1850" t="s">
        <v>28</v>
      </c>
      <c r="I542" s="1850" t="s">
        <v>897</v>
      </c>
    </row>
    <row customHeight="1" ht="11.25">
      <c r="A543" s="1850" t="s">
        <v>2250</v>
      </c>
      <c r="B543" s="1850" t="s">
        <v>16</v>
      </c>
      <c r="C543" s="1850" t="s">
        <v>3389</v>
      </c>
      <c r="D543" s="1850" t="s">
        <v>3390</v>
      </c>
      <c r="E543" s="1850" t="s">
        <v>3391</v>
      </c>
      <c r="F543" s="1850" t="s">
        <v>2322</v>
      </c>
      <c r="G543" s="1850" t="s">
        <v>28</v>
      </c>
      <c r="H543" s="1850" t="s">
        <v>28</v>
      </c>
      <c r="I543" s="1850" t="s">
        <v>897</v>
      </c>
    </row>
    <row customHeight="1" ht="11.25">
      <c r="A544" s="1850" t="s">
        <v>2250</v>
      </c>
      <c r="B544" s="1850" t="s">
        <v>16</v>
      </c>
      <c r="C544" s="1850" t="s">
        <v>3398</v>
      </c>
      <c r="D544" s="1850" t="s">
        <v>3399</v>
      </c>
      <c r="E544" s="1850" t="s">
        <v>3400</v>
      </c>
      <c r="F544" s="1850" t="s">
        <v>2258</v>
      </c>
      <c r="G544" s="1850" t="s">
        <v>28</v>
      </c>
      <c r="H544" s="1850" t="s">
        <v>28</v>
      </c>
      <c r="I544" s="1850" t="s">
        <v>897</v>
      </c>
    </row>
    <row customHeight="1" ht="11.25">
      <c r="A545" s="1850" t="s">
        <v>2250</v>
      </c>
      <c r="B545" s="1850" t="s">
        <v>16</v>
      </c>
      <c r="C545" s="1850" t="s">
        <v>3404</v>
      </c>
      <c r="D545" s="1850" t="s">
        <v>3405</v>
      </c>
      <c r="E545" s="1850" t="s">
        <v>3406</v>
      </c>
      <c r="F545" s="1850" t="s">
        <v>2258</v>
      </c>
      <c r="G545" s="1850" t="s">
        <v>3407</v>
      </c>
      <c r="H545" s="1850" t="s">
        <v>28</v>
      </c>
      <c r="I545" s="1850" t="s">
        <v>897</v>
      </c>
    </row>
    <row customHeight="1" ht="11.25">
      <c r="A546" s="1850" t="s">
        <v>2250</v>
      </c>
      <c r="B546" s="1850" t="s">
        <v>16</v>
      </c>
      <c r="C546" s="1850" t="s">
        <v>3411</v>
      </c>
      <c r="D546" s="1850" t="s">
        <v>3412</v>
      </c>
      <c r="E546" s="1850" t="s">
        <v>3413</v>
      </c>
      <c r="F546" s="1850" t="s">
        <v>2303</v>
      </c>
      <c r="G546" s="1850" t="s">
        <v>28</v>
      </c>
      <c r="H546" s="1850" t="s">
        <v>28</v>
      </c>
      <c r="I546" s="1850" t="s">
        <v>897</v>
      </c>
    </row>
    <row customHeight="1" ht="11.25">
      <c r="A547" s="1850" t="s">
        <v>2250</v>
      </c>
      <c r="B547" s="1850" t="s">
        <v>16</v>
      </c>
      <c r="C547" s="1850" t="s">
        <v>3423</v>
      </c>
      <c r="D547" s="1850" t="s">
        <v>3424</v>
      </c>
      <c r="E547" s="1850" t="s">
        <v>3425</v>
      </c>
      <c r="F547" s="1850" t="s">
        <v>2493</v>
      </c>
      <c r="G547" s="1850" t="s">
        <v>28</v>
      </c>
      <c r="H547" s="1850" t="s">
        <v>28</v>
      </c>
      <c r="I547" s="1850" t="s">
        <v>897</v>
      </c>
    </row>
    <row customHeight="1" ht="11.25">
      <c r="A548" s="1850" t="s">
        <v>2250</v>
      </c>
      <c r="B548" s="1850" t="s">
        <v>16</v>
      </c>
      <c r="C548" s="1850" t="s">
        <v>3429</v>
      </c>
      <c r="D548" s="1850" t="s">
        <v>3430</v>
      </c>
      <c r="E548" s="1850" t="s">
        <v>3431</v>
      </c>
      <c r="F548" s="1850" t="s">
        <v>2343</v>
      </c>
      <c r="G548" s="1850" t="s">
        <v>28</v>
      </c>
      <c r="H548" s="1850" t="s">
        <v>28</v>
      </c>
      <c r="I548" s="1850" t="s">
        <v>897</v>
      </c>
    </row>
    <row customHeight="1" ht="11.25">
      <c r="A549" s="1850" t="s">
        <v>2250</v>
      </c>
      <c r="B549" s="1850" t="s">
        <v>16</v>
      </c>
      <c r="C549" s="1850" t="s">
        <v>3432</v>
      </c>
      <c r="D549" s="1850" t="s">
        <v>3433</v>
      </c>
      <c r="E549" s="1850" t="s">
        <v>3434</v>
      </c>
      <c r="F549" s="1850" t="s">
        <v>2493</v>
      </c>
      <c r="G549" s="1850" t="s">
        <v>28</v>
      </c>
      <c r="H549" s="1850" t="s">
        <v>28</v>
      </c>
      <c r="I549" s="1850" t="s">
        <v>897</v>
      </c>
    </row>
    <row customHeight="1" ht="11.25">
      <c r="A550" s="1850" t="s">
        <v>2250</v>
      </c>
      <c r="B550" s="1850" t="s">
        <v>16</v>
      </c>
      <c r="C550" s="1850" t="s">
        <v>3438</v>
      </c>
      <c r="D550" s="1850" t="s">
        <v>3439</v>
      </c>
      <c r="E550" s="1850" t="s">
        <v>3440</v>
      </c>
      <c r="F550" s="1850" t="s">
        <v>3120</v>
      </c>
      <c r="G550" s="1850" t="s">
        <v>28</v>
      </c>
      <c r="H550" s="1850" t="s">
        <v>28</v>
      </c>
      <c r="I550" s="1850" t="s">
        <v>897</v>
      </c>
    </row>
    <row customHeight="1" ht="11.25">
      <c r="A551" s="1850" t="s">
        <v>2250</v>
      </c>
      <c r="B551" s="1850" t="s">
        <v>16</v>
      </c>
      <c r="C551" s="1850" t="s">
        <v>3441</v>
      </c>
      <c r="D551" s="1850" t="s">
        <v>3442</v>
      </c>
      <c r="E551" s="1850" t="s">
        <v>3443</v>
      </c>
      <c r="F551" s="1850" t="s">
        <v>2258</v>
      </c>
      <c r="G551" s="1850" t="s">
        <v>3444</v>
      </c>
      <c r="H551" s="1850" t="s">
        <v>28</v>
      </c>
      <c r="I551" s="1850" t="s">
        <v>897</v>
      </c>
    </row>
    <row customHeight="1" ht="11.25">
      <c r="A552" s="1850" t="s">
        <v>2250</v>
      </c>
      <c r="B552" s="1850" t="s">
        <v>16</v>
      </c>
      <c r="C552" s="1850" t="s">
        <v>3454</v>
      </c>
      <c r="D552" s="1850" t="s">
        <v>3455</v>
      </c>
      <c r="E552" s="1850" t="s">
        <v>2306</v>
      </c>
      <c r="F552" s="1850" t="s">
        <v>3456</v>
      </c>
      <c r="G552" s="1850" t="s">
        <v>28</v>
      </c>
      <c r="H552" s="1850" t="s">
        <v>28</v>
      </c>
      <c r="I552" s="1850" t="s">
        <v>897</v>
      </c>
    </row>
    <row customHeight="1" ht="11.25">
      <c r="A553" s="1850" t="s">
        <v>2250</v>
      </c>
      <c r="B553" s="1850" t="s">
        <v>16</v>
      </c>
      <c r="C553" s="1850" t="s">
        <v>3491</v>
      </c>
      <c r="D553" s="1850" t="s">
        <v>3492</v>
      </c>
      <c r="E553" s="1850" t="s">
        <v>3493</v>
      </c>
      <c r="F553" s="1850" t="s">
        <v>2485</v>
      </c>
      <c r="G553" s="1850" t="s">
        <v>28</v>
      </c>
      <c r="H553" s="1850" t="s">
        <v>28</v>
      </c>
      <c r="I553" s="1850" t="s">
        <v>897</v>
      </c>
    </row>
    <row customHeight="1" ht="11.25">
      <c r="A554" s="1850" t="s">
        <v>2250</v>
      </c>
      <c r="B554" s="1850" t="s">
        <v>16</v>
      </c>
      <c r="C554" s="1850" t="s">
        <v>28</v>
      </c>
      <c r="D554" s="1850" t="s">
        <v>3497</v>
      </c>
      <c r="E554" s="1850" t="s">
        <v>3498</v>
      </c>
      <c r="F554" s="1850" t="s">
        <v>2258</v>
      </c>
      <c r="G554" s="1850" t="s">
        <v>28</v>
      </c>
      <c r="H554" s="1850" t="s">
        <v>28</v>
      </c>
      <c r="I554" s="1850" t="s">
        <v>897</v>
      </c>
    </row>
    <row customHeight="1" ht="11.25">
      <c r="A555" s="1850" t="s">
        <v>2250</v>
      </c>
      <c r="B555" s="1850" t="s">
        <v>16</v>
      </c>
      <c r="C555" s="1850" t="s">
        <v>3509</v>
      </c>
      <c r="D555" s="1850" t="s">
        <v>3510</v>
      </c>
      <c r="E555" s="1850" t="s">
        <v>3511</v>
      </c>
      <c r="F555" s="1850" t="s">
        <v>2258</v>
      </c>
      <c r="G555" s="1850" t="s">
        <v>28</v>
      </c>
      <c r="H555" s="1850" t="s">
        <v>28</v>
      </c>
      <c r="I555" s="1850" t="s">
        <v>897</v>
      </c>
    </row>
    <row customHeight="1" ht="11.25">
      <c r="A556" s="1850" t="s">
        <v>2250</v>
      </c>
      <c r="B556" s="1850" t="s">
        <v>16</v>
      </c>
      <c r="C556" s="1850" t="s">
        <v>3518</v>
      </c>
      <c r="D556" s="1850" t="s">
        <v>3519</v>
      </c>
      <c r="E556" s="1850" t="s">
        <v>3520</v>
      </c>
      <c r="F556" s="1850" t="s">
        <v>3456</v>
      </c>
      <c r="G556" s="1850" t="s">
        <v>28</v>
      </c>
      <c r="H556" s="1850" t="s">
        <v>28</v>
      </c>
      <c r="I556" s="1850" t="s">
        <v>897</v>
      </c>
    </row>
    <row customHeight="1" ht="11.25">
      <c r="A557" s="1850" t="s">
        <v>2250</v>
      </c>
      <c r="B557" s="1850" t="s">
        <v>16</v>
      </c>
      <c r="C557" s="1850" t="s">
        <v>3521</v>
      </c>
      <c r="D557" s="1850" t="s">
        <v>3519</v>
      </c>
      <c r="E557" s="1850" t="s">
        <v>3520</v>
      </c>
      <c r="F557" s="1850" t="s">
        <v>2451</v>
      </c>
      <c r="G557" s="1850" t="s">
        <v>28</v>
      </c>
      <c r="H557" s="1850" t="s">
        <v>28</v>
      </c>
      <c r="I557" s="1850" t="s">
        <v>897</v>
      </c>
    </row>
    <row customHeight="1" ht="11.25">
      <c r="A558" s="1850" t="s">
        <v>2250</v>
      </c>
      <c r="B558" s="1850" t="s">
        <v>16</v>
      </c>
      <c r="C558" s="1850" t="s">
        <v>3529</v>
      </c>
      <c r="D558" s="1850" t="s">
        <v>3530</v>
      </c>
      <c r="E558" s="1850" t="s">
        <v>3531</v>
      </c>
      <c r="F558" s="1850" t="s">
        <v>2318</v>
      </c>
      <c r="G558" s="1850" t="s">
        <v>28</v>
      </c>
      <c r="H558" s="1850" t="s">
        <v>28</v>
      </c>
      <c r="I558" s="1850" t="s">
        <v>897</v>
      </c>
    </row>
    <row customHeight="1" ht="11.25">
      <c r="A559" s="1850" t="s">
        <v>2250</v>
      </c>
      <c r="B559" s="1850" t="s">
        <v>16</v>
      </c>
      <c r="C559" s="1850" t="s">
        <v>3552</v>
      </c>
      <c r="D559" s="1850" t="s">
        <v>3553</v>
      </c>
      <c r="E559" s="1850" t="s">
        <v>3554</v>
      </c>
      <c r="F559" s="1850" t="s">
        <v>2640</v>
      </c>
      <c r="G559" s="1850" t="s">
        <v>3555</v>
      </c>
      <c r="H559" s="1850" t="s">
        <v>28</v>
      </c>
      <c r="I559" s="1850" t="s">
        <v>897</v>
      </c>
    </row>
    <row customHeight="1" ht="11.25">
      <c r="A560" s="1850" t="s">
        <v>2250</v>
      </c>
      <c r="B560" s="1850" t="s">
        <v>16</v>
      </c>
      <c r="C560" s="1850" t="s">
        <v>3559</v>
      </c>
      <c r="D560" s="1850" t="s">
        <v>3560</v>
      </c>
      <c r="E560" s="1850" t="s">
        <v>3561</v>
      </c>
      <c r="F560" s="1850" t="s">
        <v>3562</v>
      </c>
      <c r="G560" s="1850" t="s">
        <v>28</v>
      </c>
      <c r="H560" s="1850" t="s">
        <v>28</v>
      </c>
      <c r="I560" s="1850" t="s">
        <v>897</v>
      </c>
    </row>
    <row customHeight="1" ht="11.25">
      <c r="A561" s="1850" t="s">
        <v>2250</v>
      </c>
      <c r="B561" s="1850" t="s">
        <v>16</v>
      </c>
      <c r="C561" s="1850" t="s">
        <v>3563</v>
      </c>
      <c r="D561" s="1850" t="s">
        <v>3564</v>
      </c>
      <c r="E561" s="1850" t="s">
        <v>3565</v>
      </c>
      <c r="F561" s="1850" t="s">
        <v>3566</v>
      </c>
      <c r="G561" s="1850" t="s">
        <v>28</v>
      </c>
      <c r="H561" s="1850" t="s">
        <v>28</v>
      </c>
      <c r="I561" s="1850" t="s">
        <v>897</v>
      </c>
    </row>
    <row customHeight="1" ht="11.25">
      <c r="A562" s="1850" t="s">
        <v>2250</v>
      </c>
      <c r="B562" s="1850" t="s">
        <v>16</v>
      </c>
      <c r="C562" s="1850" t="s">
        <v>3567</v>
      </c>
      <c r="D562" s="1850" t="s">
        <v>3568</v>
      </c>
      <c r="E562" s="1850" t="s">
        <v>2253</v>
      </c>
      <c r="F562" s="1850" t="s">
        <v>3569</v>
      </c>
      <c r="G562" s="1850" t="s">
        <v>28</v>
      </c>
      <c r="H562" s="1850" t="s">
        <v>28</v>
      </c>
      <c r="I562" s="1850" t="s">
        <v>897</v>
      </c>
    </row>
    <row customHeight="1" ht="11.25">
      <c r="A563" s="1850" t="s">
        <v>2250</v>
      </c>
      <c r="B563" s="1850" t="s">
        <v>16</v>
      </c>
      <c r="C563" s="1850" t="s">
        <v>3586</v>
      </c>
      <c r="D563" s="1850" t="s">
        <v>3587</v>
      </c>
      <c r="E563" s="1850" t="s">
        <v>3588</v>
      </c>
      <c r="F563" s="1850" t="s">
        <v>2541</v>
      </c>
      <c r="G563" s="1850" t="s">
        <v>28</v>
      </c>
      <c r="H563" s="1850" t="s">
        <v>28</v>
      </c>
      <c r="I563" s="1850" t="s">
        <v>857</v>
      </c>
    </row>
    <row customHeight="1" ht="11.25">
      <c r="A564" s="1850" t="s">
        <v>2250</v>
      </c>
      <c r="B564" s="1850" t="s">
        <v>16</v>
      </c>
      <c r="C564" s="1850" t="s">
        <v>3589</v>
      </c>
      <c r="D564" s="1850" t="s">
        <v>3590</v>
      </c>
      <c r="E564" s="1850" t="s">
        <v>3591</v>
      </c>
      <c r="F564" s="1850" t="s">
        <v>3592</v>
      </c>
      <c r="G564" s="1850" t="s">
        <v>28</v>
      </c>
      <c r="H564" s="1850" t="s">
        <v>28</v>
      </c>
      <c r="I564" s="1850" t="s">
        <v>857</v>
      </c>
    </row>
    <row customHeight="1" ht="11.25">
      <c r="A565" s="1850" t="s">
        <v>2250</v>
      </c>
      <c r="B565" s="1850" t="s">
        <v>16</v>
      </c>
      <c r="C565" s="1850" t="s">
        <v>2282</v>
      </c>
      <c r="D565" s="1850" t="s">
        <v>2283</v>
      </c>
      <c r="E565" s="1850" t="s">
        <v>2284</v>
      </c>
      <c r="F565" s="1850" t="s">
        <v>2285</v>
      </c>
      <c r="G565" s="1850" t="s">
        <v>28</v>
      </c>
      <c r="H565" s="1850" t="s">
        <v>28</v>
      </c>
      <c r="I565" s="1850" t="s">
        <v>857</v>
      </c>
    </row>
    <row customHeight="1" ht="11.25">
      <c r="A566" s="1850" t="s">
        <v>2250</v>
      </c>
      <c r="B566" s="1850" t="s">
        <v>16</v>
      </c>
      <c r="C566" s="1850" t="s">
        <v>3593</v>
      </c>
      <c r="D566" s="1850" t="s">
        <v>3594</v>
      </c>
      <c r="E566" s="1850" t="s">
        <v>3595</v>
      </c>
      <c r="F566" s="1850" t="s">
        <v>2285</v>
      </c>
      <c r="G566" s="1850" t="s">
        <v>28</v>
      </c>
      <c r="H566" s="1850" t="s">
        <v>28</v>
      </c>
      <c r="I566" s="1850" t="s">
        <v>857</v>
      </c>
    </row>
    <row customHeight="1" ht="11.25">
      <c r="A567" s="1850" t="s">
        <v>2250</v>
      </c>
      <c r="B567" s="1850" t="s">
        <v>16</v>
      </c>
      <c r="C567" s="1850" t="s">
        <v>2286</v>
      </c>
      <c r="D567" s="1850" t="s">
        <v>2287</v>
      </c>
      <c r="E567" s="1850" t="s">
        <v>2288</v>
      </c>
      <c r="F567" s="1850" t="s">
        <v>2289</v>
      </c>
      <c r="G567" s="1850" t="s">
        <v>28</v>
      </c>
      <c r="H567" s="1850" t="s">
        <v>28</v>
      </c>
      <c r="I567" s="1850" t="s">
        <v>857</v>
      </c>
    </row>
    <row customHeight="1" ht="11.25">
      <c r="A568" s="1850" t="s">
        <v>2250</v>
      </c>
      <c r="B568" s="1850" t="s">
        <v>16</v>
      </c>
      <c r="C568" s="1850" t="s">
        <v>3596</v>
      </c>
      <c r="D568" s="1850" t="s">
        <v>3597</v>
      </c>
      <c r="E568" s="1850" t="s">
        <v>3598</v>
      </c>
      <c r="F568" s="1850" t="s">
        <v>2289</v>
      </c>
      <c r="G568" s="1850" t="s">
        <v>28</v>
      </c>
      <c r="H568" s="1850" t="s">
        <v>28</v>
      </c>
      <c r="I568" s="1850" t="s">
        <v>857</v>
      </c>
    </row>
    <row customHeight="1" ht="11.25">
      <c r="A569" s="1850" t="s">
        <v>2250</v>
      </c>
      <c r="B569" s="1850" t="s">
        <v>16</v>
      </c>
      <c r="C569" s="1850" t="s">
        <v>2300</v>
      </c>
      <c r="D569" s="1850" t="s">
        <v>2301</v>
      </c>
      <c r="E569" s="1850" t="s">
        <v>2302</v>
      </c>
      <c r="F569" s="1850" t="s">
        <v>2303</v>
      </c>
      <c r="G569" s="1850" t="s">
        <v>28</v>
      </c>
      <c r="H569" s="1850" t="s">
        <v>28</v>
      </c>
      <c r="I569" s="1850" t="s">
        <v>857</v>
      </c>
    </row>
    <row customHeight="1" ht="11.25">
      <c r="A570" s="1850" t="s">
        <v>2250</v>
      </c>
      <c r="B570" s="1850" t="s">
        <v>16</v>
      </c>
      <c r="C570" s="1850" t="s">
        <v>3599</v>
      </c>
      <c r="D570" s="1850" t="s">
        <v>2305</v>
      </c>
      <c r="E570" s="1850" t="s">
        <v>2306</v>
      </c>
      <c r="F570" s="1850" t="s">
        <v>3600</v>
      </c>
      <c r="G570" s="1850" t="s">
        <v>3601</v>
      </c>
      <c r="H570" s="1850" t="s">
        <v>28</v>
      </c>
      <c r="I570" s="1850" t="s">
        <v>857</v>
      </c>
    </row>
    <row customHeight="1" ht="11.25">
      <c r="A571" s="1850" t="s">
        <v>2250</v>
      </c>
      <c r="B571" s="1850" t="s">
        <v>16</v>
      </c>
      <c r="C571" s="1850" t="s">
        <v>3602</v>
      </c>
      <c r="D571" s="1850" t="s">
        <v>3603</v>
      </c>
      <c r="E571" s="1850" t="s">
        <v>3604</v>
      </c>
      <c r="F571" s="1850" t="s">
        <v>2318</v>
      </c>
      <c r="G571" s="1850" t="s">
        <v>28</v>
      </c>
      <c r="H571" s="1850" t="s">
        <v>28</v>
      </c>
      <c r="I571" s="1850" t="s">
        <v>857</v>
      </c>
    </row>
    <row customHeight="1" ht="11.25">
      <c r="A572" s="1850" t="s">
        <v>2250</v>
      </c>
      <c r="B572" s="1850" t="s">
        <v>16</v>
      </c>
      <c r="C572" s="1850" t="s">
        <v>2312</v>
      </c>
      <c r="D572" s="1850" t="s">
        <v>2313</v>
      </c>
      <c r="E572" s="1850" t="s">
        <v>2314</v>
      </c>
      <c r="F572" s="1850" t="s">
        <v>2289</v>
      </c>
      <c r="G572" s="1850" t="s">
        <v>28</v>
      </c>
      <c r="H572" s="1850" t="s">
        <v>28</v>
      </c>
      <c r="I572" s="1850" t="s">
        <v>857</v>
      </c>
    </row>
    <row customHeight="1" ht="11.25">
      <c r="A573" s="1850" t="s">
        <v>2250</v>
      </c>
      <c r="B573" s="1850" t="s">
        <v>16</v>
      </c>
      <c r="C573" s="1850" t="s">
        <v>2315</v>
      </c>
      <c r="D573" s="1850" t="s">
        <v>2316</v>
      </c>
      <c r="E573" s="1850" t="s">
        <v>2317</v>
      </c>
      <c r="F573" s="1850" t="s">
        <v>2318</v>
      </c>
      <c r="G573" s="1850" t="s">
        <v>28</v>
      </c>
      <c r="H573" s="1850" t="s">
        <v>28</v>
      </c>
      <c r="I573" s="1850" t="s">
        <v>857</v>
      </c>
    </row>
    <row customHeight="1" ht="11.25">
      <c r="A574" s="1850" t="s">
        <v>2250</v>
      </c>
      <c r="B574" s="1850" t="s">
        <v>16</v>
      </c>
      <c r="C574" s="1850" t="s">
        <v>2323</v>
      </c>
      <c r="D574" s="1850" t="s">
        <v>2324</v>
      </c>
      <c r="E574" s="1850" t="s">
        <v>2325</v>
      </c>
      <c r="F574" s="1850" t="s">
        <v>2318</v>
      </c>
      <c r="G574" s="1850" t="s">
        <v>28</v>
      </c>
      <c r="H574" s="1850" t="s">
        <v>28</v>
      </c>
      <c r="I574" s="1850" t="s">
        <v>857</v>
      </c>
    </row>
    <row customHeight="1" ht="11.25">
      <c r="A575" s="1850" t="s">
        <v>2250</v>
      </c>
      <c r="B575" s="1850" t="s">
        <v>16</v>
      </c>
      <c r="C575" s="1850" t="s">
        <v>2329</v>
      </c>
      <c r="D575" s="1850" t="s">
        <v>2330</v>
      </c>
      <c r="E575" s="1850" t="s">
        <v>2331</v>
      </c>
      <c r="F575" s="1850" t="s">
        <v>2285</v>
      </c>
      <c r="G575" s="1850" t="s">
        <v>28</v>
      </c>
      <c r="H575" s="1850" t="s">
        <v>28</v>
      </c>
      <c r="I575" s="1850" t="s">
        <v>857</v>
      </c>
    </row>
    <row customHeight="1" ht="11.25">
      <c r="A576" s="1850" t="s">
        <v>2250</v>
      </c>
      <c r="B576" s="1850" t="s">
        <v>16</v>
      </c>
      <c r="C576" s="1850" t="s">
        <v>3605</v>
      </c>
      <c r="D576" s="1850" t="s">
        <v>3606</v>
      </c>
      <c r="E576" s="1850" t="s">
        <v>3607</v>
      </c>
      <c r="F576" s="1850" t="s">
        <v>2493</v>
      </c>
      <c r="G576" s="1850" t="s">
        <v>28</v>
      </c>
      <c r="H576" s="1850" t="s">
        <v>28</v>
      </c>
      <c r="I576" s="1850" t="s">
        <v>857</v>
      </c>
    </row>
    <row customHeight="1" ht="11.25">
      <c r="A577" s="1850" t="s">
        <v>2250</v>
      </c>
      <c r="B577" s="1850" t="s">
        <v>16</v>
      </c>
      <c r="C577" s="1850" t="s">
        <v>3608</v>
      </c>
      <c r="D577" s="1850" t="s">
        <v>3609</v>
      </c>
      <c r="E577" s="1850" t="s">
        <v>3610</v>
      </c>
      <c r="F577" s="1850" t="s">
        <v>2384</v>
      </c>
      <c r="G577" s="1850" t="s">
        <v>28</v>
      </c>
      <c r="H577" s="1850" t="s">
        <v>28</v>
      </c>
      <c r="I577" s="1850" t="s">
        <v>857</v>
      </c>
    </row>
    <row customHeight="1" ht="11.25">
      <c r="A578" s="1850" t="s">
        <v>2250</v>
      </c>
      <c r="B578" s="1850" t="s">
        <v>16</v>
      </c>
      <c r="C578" s="1850" t="s">
        <v>2344</v>
      </c>
      <c r="D578" s="1850" t="s">
        <v>2345</v>
      </c>
      <c r="E578" s="1850" t="s">
        <v>2346</v>
      </c>
      <c r="F578" s="1850" t="s">
        <v>2318</v>
      </c>
      <c r="G578" s="1850" t="s">
        <v>28</v>
      </c>
      <c r="H578" s="1850" t="s">
        <v>28</v>
      </c>
      <c r="I578" s="1850" t="s">
        <v>857</v>
      </c>
    </row>
    <row customHeight="1" ht="11.25">
      <c r="A579" s="1850" t="s">
        <v>2250</v>
      </c>
      <c r="B579" s="1850" t="s">
        <v>16</v>
      </c>
      <c r="C579" s="1850" t="s">
        <v>2354</v>
      </c>
      <c r="D579" s="1850" t="s">
        <v>2355</v>
      </c>
      <c r="E579" s="1850" t="s">
        <v>2356</v>
      </c>
      <c r="F579" s="1850" t="s">
        <v>2285</v>
      </c>
      <c r="G579" s="1850" t="s">
        <v>28</v>
      </c>
      <c r="H579" s="1850" t="s">
        <v>28</v>
      </c>
      <c r="I579" s="1850" t="s">
        <v>857</v>
      </c>
    </row>
    <row customHeight="1" ht="11.25">
      <c r="A580" s="1850" t="s">
        <v>2250</v>
      </c>
      <c r="B580" s="1850" t="s">
        <v>16</v>
      </c>
      <c r="C580" s="1850" t="s">
        <v>2357</v>
      </c>
      <c r="D580" s="1850" t="s">
        <v>2358</v>
      </c>
      <c r="E580" s="1850" t="s">
        <v>2359</v>
      </c>
      <c r="F580" s="1850" t="s">
        <v>2360</v>
      </c>
      <c r="G580" s="1850" t="s">
        <v>2361</v>
      </c>
      <c r="H580" s="1850" t="s">
        <v>28</v>
      </c>
      <c r="I580" s="1850" t="s">
        <v>857</v>
      </c>
    </row>
    <row customHeight="1" ht="11.25">
      <c r="A581" s="1850" t="s">
        <v>2250</v>
      </c>
      <c r="B581" s="1850" t="s">
        <v>16</v>
      </c>
      <c r="C581" s="1850" t="s">
        <v>2372</v>
      </c>
      <c r="D581" s="1850" t="s">
        <v>2373</v>
      </c>
      <c r="E581" s="1850" t="s">
        <v>2374</v>
      </c>
      <c r="F581" s="1850" t="s">
        <v>2296</v>
      </c>
      <c r="G581" s="1850" t="s">
        <v>28</v>
      </c>
      <c r="H581" s="1850" t="s">
        <v>28</v>
      </c>
      <c r="I581" s="1850" t="s">
        <v>857</v>
      </c>
    </row>
    <row customHeight="1" ht="11.25">
      <c r="A582" s="1850" t="s">
        <v>2250</v>
      </c>
      <c r="B582" s="1850" t="s">
        <v>16</v>
      </c>
      <c r="C582" s="1850" t="s">
        <v>2375</v>
      </c>
      <c r="D582" s="1850" t="s">
        <v>2376</v>
      </c>
      <c r="E582" s="1850" t="s">
        <v>2377</v>
      </c>
      <c r="F582" s="1850" t="s">
        <v>2322</v>
      </c>
      <c r="G582" s="1850" t="s">
        <v>28</v>
      </c>
      <c r="H582" s="1850" t="s">
        <v>28</v>
      </c>
      <c r="I582" s="1850" t="s">
        <v>857</v>
      </c>
    </row>
    <row customHeight="1" ht="11.25">
      <c r="A583" s="1850" t="s">
        <v>2250</v>
      </c>
      <c r="B583" s="1850" t="s">
        <v>16</v>
      </c>
      <c r="C583" s="1850" t="s">
        <v>2381</v>
      </c>
      <c r="D583" s="1850" t="s">
        <v>2382</v>
      </c>
      <c r="E583" s="1850" t="s">
        <v>2383</v>
      </c>
      <c r="F583" s="1850" t="s">
        <v>2384</v>
      </c>
      <c r="G583" s="1850" t="s">
        <v>28</v>
      </c>
      <c r="H583" s="1850" t="s">
        <v>28</v>
      </c>
      <c r="I583" s="1850" t="s">
        <v>857</v>
      </c>
    </row>
    <row customHeight="1" ht="11.25">
      <c r="A584" s="1850" t="s">
        <v>2250</v>
      </c>
      <c r="B584" s="1850" t="s">
        <v>16</v>
      </c>
      <c r="C584" s="1850" t="s">
        <v>2403</v>
      </c>
      <c r="D584" s="1850" t="s">
        <v>2404</v>
      </c>
      <c r="E584" s="1850" t="s">
        <v>2405</v>
      </c>
      <c r="F584" s="1850" t="s">
        <v>2258</v>
      </c>
      <c r="G584" s="1850" t="s">
        <v>28</v>
      </c>
      <c r="H584" s="1850" t="s">
        <v>28</v>
      </c>
      <c r="I584" s="1850" t="s">
        <v>857</v>
      </c>
    </row>
    <row customHeight="1" ht="11.25">
      <c r="A585" s="1850" t="s">
        <v>2250</v>
      </c>
      <c r="B585" s="1850" t="s">
        <v>16</v>
      </c>
      <c r="C585" s="1850" t="s">
        <v>2406</v>
      </c>
      <c r="D585" s="1850" t="s">
        <v>2407</v>
      </c>
      <c r="E585" s="1850" t="s">
        <v>2405</v>
      </c>
      <c r="F585" s="1850" t="s">
        <v>2408</v>
      </c>
      <c r="G585" s="1850" t="s">
        <v>28</v>
      </c>
      <c r="H585" s="1850" t="s">
        <v>28</v>
      </c>
      <c r="I585" s="1850" t="s">
        <v>857</v>
      </c>
    </row>
    <row customHeight="1" ht="11.25">
      <c r="A586" s="1850" t="s">
        <v>2250</v>
      </c>
      <c r="B586" s="1850" t="s">
        <v>16</v>
      </c>
      <c r="C586" s="1850" t="s">
        <v>2415</v>
      </c>
      <c r="D586" s="1850" t="s">
        <v>2416</v>
      </c>
      <c r="E586" s="1850" t="s">
        <v>2405</v>
      </c>
      <c r="F586" s="1850" t="s">
        <v>2417</v>
      </c>
      <c r="G586" s="1850" t="s">
        <v>28</v>
      </c>
      <c r="H586" s="1850" t="s">
        <v>28</v>
      </c>
      <c r="I586" s="1850" t="s">
        <v>857</v>
      </c>
    </row>
    <row customHeight="1" ht="11.25">
      <c r="A587" s="1850" t="s">
        <v>2250</v>
      </c>
      <c r="B587" s="1850" t="s">
        <v>16</v>
      </c>
      <c r="C587" s="1850" t="s">
        <v>2421</v>
      </c>
      <c r="D587" s="1850" t="s">
        <v>2422</v>
      </c>
      <c r="E587" s="1850" t="s">
        <v>2405</v>
      </c>
      <c r="F587" s="1850" t="s">
        <v>2423</v>
      </c>
      <c r="G587" s="1850" t="s">
        <v>28</v>
      </c>
      <c r="H587" s="1850" t="s">
        <v>28</v>
      </c>
      <c r="I587" s="1850" t="s">
        <v>857</v>
      </c>
    </row>
    <row customHeight="1" ht="11.25">
      <c r="A588" s="1850" t="s">
        <v>2250</v>
      </c>
      <c r="B588" s="1850" t="s">
        <v>16</v>
      </c>
      <c r="C588" s="1850" t="s">
        <v>3611</v>
      </c>
      <c r="D588" s="1850" t="s">
        <v>3612</v>
      </c>
      <c r="E588" s="1850" t="s">
        <v>3613</v>
      </c>
      <c r="F588" s="1850" t="s">
        <v>2303</v>
      </c>
      <c r="G588" s="1850" t="s">
        <v>28</v>
      </c>
      <c r="H588" s="1850" t="s">
        <v>28</v>
      </c>
      <c r="I588" s="1850" t="s">
        <v>857</v>
      </c>
    </row>
    <row customHeight="1" ht="11.25">
      <c r="A589" s="1850" t="s">
        <v>2250</v>
      </c>
      <c r="B589" s="1850" t="s">
        <v>16</v>
      </c>
      <c r="C589" s="1850" t="s">
        <v>3614</v>
      </c>
      <c r="D589" s="1850" t="s">
        <v>3615</v>
      </c>
      <c r="E589" s="1850" t="s">
        <v>3616</v>
      </c>
      <c r="F589" s="1850" t="s">
        <v>3617</v>
      </c>
      <c r="G589" s="1850" t="s">
        <v>3618</v>
      </c>
      <c r="H589" s="1850" t="s">
        <v>28</v>
      </c>
      <c r="I589" s="1850" t="s">
        <v>857</v>
      </c>
    </row>
    <row customHeight="1" ht="11.25">
      <c r="A590" s="1850" t="s">
        <v>2250</v>
      </c>
      <c r="B590" s="1850" t="s">
        <v>16</v>
      </c>
      <c r="C590" s="1850" t="s">
        <v>13</v>
      </c>
      <c r="D590" s="1850" t="s">
        <v>47</v>
      </c>
      <c r="E590" s="1850" t="s">
        <v>50</v>
      </c>
      <c r="F590" s="1850" t="s">
        <v>52</v>
      </c>
      <c r="G590" s="1850" t="s">
        <v>28</v>
      </c>
      <c r="H590" s="1850" t="s">
        <v>28</v>
      </c>
      <c r="I590" s="1850" t="s">
        <v>857</v>
      </c>
    </row>
    <row customHeight="1" ht="11.25">
      <c r="A591" s="1850" t="s">
        <v>2250</v>
      </c>
      <c r="B591" s="1850" t="s">
        <v>16</v>
      </c>
      <c r="C591" s="1850" t="s">
        <v>2444</v>
      </c>
      <c r="D591" s="1850" t="s">
        <v>2445</v>
      </c>
      <c r="E591" s="1850" t="s">
        <v>2446</v>
      </c>
      <c r="F591" s="1850" t="s">
        <v>2447</v>
      </c>
      <c r="G591" s="1850" t="s">
        <v>28</v>
      </c>
      <c r="H591" s="1850" t="s">
        <v>28</v>
      </c>
      <c r="I591" s="1850" t="s">
        <v>857</v>
      </c>
    </row>
    <row customHeight="1" ht="11.25">
      <c r="A592" s="1850" t="s">
        <v>2250</v>
      </c>
      <c r="B592" s="1850" t="s">
        <v>16</v>
      </c>
      <c r="C592" s="1850" t="s">
        <v>2459</v>
      </c>
      <c r="D592" s="1850" t="s">
        <v>2460</v>
      </c>
      <c r="E592" s="1850" t="s">
        <v>2461</v>
      </c>
      <c r="F592" s="1850" t="s">
        <v>2462</v>
      </c>
      <c r="G592" s="1850" t="s">
        <v>28</v>
      </c>
      <c r="H592" s="1850" t="s">
        <v>28</v>
      </c>
      <c r="I592" s="1850" t="s">
        <v>857</v>
      </c>
    </row>
    <row customHeight="1" ht="11.25">
      <c r="A593" s="1850" t="s">
        <v>2250</v>
      </c>
      <c r="B593" s="1850" t="s">
        <v>16</v>
      </c>
      <c r="C593" s="1850" t="s">
        <v>2463</v>
      </c>
      <c r="D593" s="1850" t="s">
        <v>2464</v>
      </c>
      <c r="E593" s="1850" t="s">
        <v>2465</v>
      </c>
      <c r="F593" s="1850" t="s">
        <v>2270</v>
      </c>
      <c r="G593" s="1850" t="s">
        <v>28</v>
      </c>
      <c r="H593" s="1850" t="s">
        <v>28</v>
      </c>
      <c r="I593" s="1850" t="s">
        <v>857</v>
      </c>
    </row>
    <row customHeight="1" ht="11.25">
      <c r="A594" s="1850" t="s">
        <v>2250</v>
      </c>
      <c r="B594" s="1850" t="s">
        <v>16</v>
      </c>
      <c r="C594" s="1850" t="s">
        <v>2469</v>
      </c>
      <c r="D594" s="1850" t="s">
        <v>2470</v>
      </c>
      <c r="E594" s="1850" t="s">
        <v>2471</v>
      </c>
      <c r="F594" s="1850" t="s">
        <v>2335</v>
      </c>
      <c r="G594" s="1850" t="s">
        <v>2472</v>
      </c>
      <c r="H594" s="1850" t="s">
        <v>28</v>
      </c>
      <c r="I594" s="1850" t="s">
        <v>857</v>
      </c>
    </row>
    <row customHeight="1" ht="11.25">
      <c r="A595" s="1850" t="s">
        <v>2250</v>
      </c>
      <c r="B595" s="1850" t="s">
        <v>16</v>
      </c>
      <c r="C595" s="1850" t="s">
        <v>3619</v>
      </c>
      <c r="D595" s="1850" t="s">
        <v>3620</v>
      </c>
      <c r="E595" s="1850" t="s">
        <v>2577</v>
      </c>
      <c r="F595" s="1850" t="s">
        <v>2258</v>
      </c>
      <c r="G595" s="1850" t="s">
        <v>28</v>
      </c>
      <c r="H595" s="1850" t="s">
        <v>28</v>
      </c>
      <c r="I595" s="1850" t="s">
        <v>857</v>
      </c>
    </row>
    <row customHeight="1" ht="11.25">
      <c r="A596" s="1850" t="s">
        <v>2250</v>
      </c>
      <c r="B596" s="1850" t="s">
        <v>16</v>
      </c>
      <c r="C596" s="1850" t="s">
        <v>3621</v>
      </c>
      <c r="D596" s="1850" t="s">
        <v>3622</v>
      </c>
      <c r="E596" s="1850" t="s">
        <v>3623</v>
      </c>
      <c r="F596" s="1850" t="s">
        <v>2289</v>
      </c>
      <c r="G596" s="1850" t="s">
        <v>28</v>
      </c>
      <c r="H596" s="1850" t="s">
        <v>28</v>
      </c>
      <c r="I596" s="1850" t="s">
        <v>857</v>
      </c>
    </row>
    <row customHeight="1" ht="11.25">
      <c r="A597" s="1850" t="s">
        <v>2250</v>
      </c>
      <c r="B597" s="1850" t="s">
        <v>16</v>
      </c>
      <c r="C597" s="1850" t="s">
        <v>3624</v>
      </c>
      <c r="D597" s="1850" t="s">
        <v>3625</v>
      </c>
      <c r="E597" s="1850" t="s">
        <v>3626</v>
      </c>
      <c r="F597" s="1850" t="s">
        <v>2270</v>
      </c>
      <c r="G597" s="1850" t="s">
        <v>28</v>
      </c>
      <c r="H597" s="1850" t="s">
        <v>28</v>
      </c>
      <c r="I597" s="1850" t="s">
        <v>857</v>
      </c>
    </row>
    <row customHeight="1" ht="11.25">
      <c r="A598" s="1850" t="s">
        <v>2250</v>
      </c>
      <c r="B598" s="1850" t="s">
        <v>16</v>
      </c>
      <c r="C598" s="1850" t="s">
        <v>2482</v>
      </c>
      <c r="D598" s="1850" t="s">
        <v>2483</v>
      </c>
      <c r="E598" s="1850" t="s">
        <v>2484</v>
      </c>
      <c r="F598" s="1850" t="s">
        <v>2485</v>
      </c>
      <c r="G598" s="1850" t="s">
        <v>28</v>
      </c>
      <c r="H598" s="1850" t="s">
        <v>28</v>
      </c>
      <c r="I598" s="1850" t="s">
        <v>857</v>
      </c>
    </row>
    <row customHeight="1" ht="11.25">
      <c r="A599" s="1850" t="s">
        <v>2250</v>
      </c>
      <c r="B599" s="1850" t="s">
        <v>16</v>
      </c>
      <c r="C599" s="1850" t="s">
        <v>2490</v>
      </c>
      <c r="D599" s="1850" t="s">
        <v>2491</v>
      </c>
      <c r="E599" s="1850" t="s">
        <v>2492</v>
      </c>
      <c r="F599" s="1850" t="s">
        <v>2493</v>
      </c>
      <c r="G599" s="1850" t="s">
        <v>2494</v>
      </c>
      <c r="H599" s="1850" t="s">
        <v>28</v>
      </c>
      <c r="I599" s="1850" t="s">
        <v>857</v>
      </c>
    </row>
    <row customHeight="1" ht="11.25">
      <c r="A600" s="1850" t="s">
        <v>2250</v>
      </c>
      <c r="B600" s="1850" t="s">
        <v>16</v>
      </c>
      <c r="C600" s="1850" t="s">
        <v>3627</v>
      </c>
      <c r="D600" s="1850" t="s">
        <v>3628</v>
      </c>
      <c r="E600" s="1850" t="s">
        <v>3629</v>
      </c>
      <c r="F600" s="1850" t="s">
        <v>3630</v>
      </c>
      <c r="G600" s="1850" t="s">
        <v>28</v>
      </c>
      <c r="H600" s="1850" t="s">
        <v>28</v>
      </c>
      <c r="I600" s="1850" t="s">
        <v>857</v>
      </c>
    </row>
    <row customHeight="1" ht="11.25">
      <c r="A601" s="1850" t="s">
        <v>2250</v>
      </c>
      <c r="B601" s="1850" t="s">
        <v>16</v>
      </c>
      <c r="C601" s="1850" t="s">
        <v>3631</v>
      </c>
      <c r="D601" s="1850" t="s">
        <v>3632</v>
      </c>
      <c r="E601" s="1850" t="s">
        <v>3633</v>
      </c>
      <c r="F601" s="1850" t="s">
        <v>2522</v>
      </c>
      <c r="G601" s="1850" t="s">
        <v>28</v>
      </c>
      <c r="H601" s="1850" t="s">
        <v>28</v>
      </c>
      <c r="I601" s="1850" t="s">
        <v>857</v>
      </c>
    </row>
    <row customHeight="1" ht="11.25">
      <c r="A602" s="1850" t="s">
        <v>2250</v>
      </c>
      <c r="B602" s="1850" t="s">
        <v>16</v>
      </c>
      <c r="C602" s="1850" t="s">
        <v>2531</v>
      </c>
      <c r="D602" s="1850" t="s">
        <v>2532</v>
      </c>
      <c r="E602" s="1850" t="s">
        <v>2533</v>
      </c>
      <c r="F602" s="1850" t="s">
        <v>2534</v>
      </c>
      <c r="G602" s="1850" t="s">
        <v>28</v>
      </c>
      <c r="H602" s="1850" t="s">
        <v>28</v>
      </c>
      <c r="I602" s="1850" t="s">
        <v>857</v>
      </c>
    </row>
    <row customHeight="1" ht="11.25">
      <c r="A603" s="1850" t="s">
        <v>2250</v>
      </c>
      <c r="B603" s="1850" t="s">
        <v>16</v>
      </c>
      <c r="C603" s="1850" t="s">
        <v>2542</v>
      </c>
      <c r="D603" s="1850" t="s">
        <v>2543</v>
      </c>
      <c r="E603" s="1850" t="s">
        <v>2544</v>
      </c>
      <c r="F603" s="1850" t="s">
        <v>2545</v>
      </c>
      <c r="G603" s="1850" t="s">
        <v>28</v>
      </c>
      <c r="H603" s="1850" t="s">
        <v>28</v>
      </c>
      <c r="I603" s="1850" t="s">
        <v>857</v>
      </c>
    </row>
    <row customHeight="1" ht="11.25">
      <c r="A604" s="1850" t="s">
        <v>2250</v>
      </c>
      <c r="B604" s="1850" t="s">
        <v>16</v>
      </c>
      <c r="C604" s="1850" t="s">
        <v>2549</v>
      </c>
      <c r="D604" s="1850" t="s">
        <v>2550</v>
      </c>
      <c r="E604" s="1850" t="s">
        <v>2551</v>
      </c>
      <c r="F604" s="1850" t="s">
        <v>2552</v>
      </c>
      <c r="G604" s="1850" t="s">
        <v>28</v>
      </c>
      <c r="H604" s="1850" t="s">
        <v>28</v>
      </c>
      <c r="I604" s="1850" t="s">
        <v>857</v>
      </c>
    </row>
    <row customHeight="1" ht="11.25">
      <c r="A605" s="1850" t="s">
        <v>2250</v>
      </c>
      <c r="B605" s="1850" t="s">
        <v>16</v>
      </c>
      <c r="C605" s="1850" t="s">
        <v>2553</v>
      </c>
      <c r="D605" s="1850" t="s">
        <v>2554</v>
      </c>
      <c r="E605" s="1850" t="s">
        <v>2555</v>
      </c>
      <c r="F605" s="1850" t="s">
        <v>2285</v>
      </c>
      <c r="G605" s="1850" t="s">
        <v>28</v>
      </c>
      <c r="H605" s="1850" t="s">
        <v>28</v>
      </c>
      <c r="I605" s="1850" t="s">
        <v>857</v>
      </c>
    </row>
    <row customHeight="1" ht="11.25">
      <c r="A606" s="1850" t="s">
        <v>2250</v>
      </c>
      <c r="B606" s="1850" t="s">
        <v>16</v>
      </c>
      <c r="C606" s="1850" t="s">
        <v>2568</v>
      </c>
      <c r="D606" s="1850" t="s">
        <v>2569</v>
      </c>
      <c r="E606" s="1850" t="s">
        <v>2570</v>
      </c>
      <c r="F606" s="1850" t="s">
        <v>2571</v>
      </c>
      <c r="G606" s="1850" t="s">
        <v>28</v>
      </c>
      <c r="H606" s="1850" t="s">
        <v>28</v>
      </c>
      <c r="I606" s="1850" t="s">
        <v>857</v>
      </c>
    </row>
    <row customHeight="1" ht="11.25">
      <c r="A607" s="1850" t="s">
        <v>2250</v>
      </c>
      <c r="B607" s="1850" t="s">
        <v>16</v>
      </c>
      <c r="C607" s="1850" t="s">
        <v>2572</v>
      </c>
      <c r="D607" s="1850" t="s">
        <v>2573</v>
      </c>
      <c r="E607" s="1850" t="s">
        <v>2570</v>
      </c>
      <c r="F607" s="1850" t="s">
        <v>2574</v>
      </c>
      <c r="G607" s="1850" t="s">
        <v>28</v>
      </c>
      <c r="H607" s="1850" t="s">
        <v>28</v>
      </c>
      <c r="I607" s="1850" t="s">
        <v>857</v>
      </c>
    </row>
    <row customHeight="1" ht="11.25">
      <c r="A608" s="1850" t="s">
        <v>2250</v>
      </c>
      <c r="B608" s="1850" t="s">
        <v>16</v>
      </c>
      <c r="C608" s="1850" t="s">
        <v>2575</v>
      </c>
      <c r="D608" s="1850" t="s">
        <v>2576</v>
      </c>
      <c r="E608" s="1850" t="s">
        <v>2577</v>
      </c>
      <c r="F608" s="1850" t="s">
        <v>2578</v>
      </c>
      <c r="G608" s="1850" t="s">
        <v>28</v>
      </c>
      <c r="H608" s="1850" t="s">
        <v>28</v>
      </c>
      <c r="I608" s="1850" t="s">
        <v>857</v>
      </c>
    </row>
    <row customHeight="1" ht="11.25">
      <c r="A609" s="1850" t="s">
        <v>2250</v>
      </c>
      <c r="B609" s="1850" t="s">
        <v>16</v>
      </c>
      <c r="C609" s="1850" t="s">
        <v>2582</v>
      </c>
      <c r="D609" s="1850" t="s">
        <v>2583</v>
      </c>
      <c r="E609" s="1850" t="s">
        <v>2584</v>
      </c>
      <c r="F609" s="1850" t="s">
        <v>2552</v>
      </c>
      <c r="G609" s="1850" t="s">
        <v>28</v>
      </c>
      <c r="H609" s="1850" t="s">
        <v>28</v>
      </c>
      <c r="I609" s="1850" t="s">
        <v>857</v>
      </c>
    </row>
    <row customHeight="1" ht="11.25">
      <c r="A610" s="1850" t="s">
        <v>2250</v>
      </c>
      <c r="B610" s="1850" t="s">
        <v>16</v>
      </c>
      <c r="C610" s="1850" t="s">
        <v>3634</v>
      </c>
      <c r="D610" s="1850" t="s">
        <v>3635</v>
      </c>
      <c r="E610" s="1850" t="s">
        <v>3636</v>
      </c>
      <c r="F610" s="1850" t="s">
        <v>2270</v>
      </c>
      <c r="G610" s="1850" t="s">
        <v>28</v>
      </c>
      <c r="H610" s="1850" t="s">
        <v>28</v>
      </c>
      <c r="I610" s="1850" t="s">
        <v>857</v>
      </c>
    </row>
    <row customHeight="1" ht="11.25">
      <c r="A611" s="1850" t="s">
        <v>2250</v>
      </c>
      <c r="B611" s="1850" t="s">
        <v>16</v>
      </c>
      <c r="C611" s="1850" t="s">
        <v>2585</v>
      </c>
      <c r="D611" s="1850" t="s">
        <v>2586</v>
      </c>
      <c r="E611" s="1850" t="s">
        <v>2587</v>
      </c>
      <c r="F611" s="1850" t="s">
        <v>2343</v>
      </c>
      <c r="G611" s="1850" t="s">
        <v>28</v>
      </c>
      <c r="H611" s="1850" t="s">
        <v>28</v>
      </c>
      <c r="I611" s="1850" t="s">
        <v>857</v>
      </c>
    </row>
    <row customHeight="1" ht="11.25">
      <c r="A612" s="1850" t="s">
        <v>2250</v>
      </c>
      <c r="B612" s="1850" t="s">
        <v>16</v>
      </c>
      <c r="C612" s="1850" t="s">
        <v>2609</v>
      </c>
      <c r="D612" s="1850" t="s">
        <v>2610</v>
      </c>
      <c r="E612" s="1850" t="s">
        <v>2611</v>
      </c>
      <c r="F612" s="1850" t="s">
        <v>579</v>
      </c>
      <c r="G612" s="1850" t="s">
        <v>28</v>
      </c>
      <c r="H612" s="1850" t="s">
        <v>28</v>
      </c>
      <c r="I612" s="1850" t="s">
        <v>857</v>
      </c>
    </row>
    <row customHeight="1" ht="11.25">
      <c r="A613" s="1850" t="s">
        <v>2250</v>
      </c>
      <c r="B613" s="1850" t="s">
        <v>16</v>
      </c>
      <c r="C613" s="1850" t="s">
        <v>2615</v>
      </c>
      <c r="D613" s="1850" t="s">
        <v>2616</v>
      </c>
      <c r="E613" s="1850" t="s">
        <v>2617</v>
      </c>
      <c r="F613" s="1850" t="s">
        <v>2618</v>
      </c>
      <c r="G613" s="1850" t="s">
        <v>28</v>
      </c>
      <c r="H613" s="1850" t="s">
        <v>28</v>
      </c>
      <c r="I613" s="1850" t="s">
        <v>857</v>
      </c>
    </row>
    <row customHeight="1" ht="11.25">
      <c r="A614" s="1850" t="s">
        <v>2250</v>
      </c>
      <c r="B614" s="1850" t="s">
        <v>16</v>
      </c>
      <c r="C614" s="1850" t="s">
        <v>2637</v>
      </c>
      <c r="D614" s="1850" t="s">
        <v>2638</v>
      </c>
      <c r="E614" s="1850" t="s">
        <v>2639</v>
      </c>
      <c r="F614" s="1850" t="s">
        <v>2640</v>
      </c>
      <c r="G614" s="1850" t="s">
        <v>2641</v>
      </c>
      <c r="H614" s="1850" t="s">
        <v>28</v>
      </c>
      <c r="I614" s="1850" t="s">
        <v>857</v>
      </c>
    </row>
    <row customHeight="1" ht="11.25">
      <c r="A615" s="1850" t="s">
        <v>2250</v>
      </c>
      <c r="B615" s="1850" t="s">
        <v>16</v>
      </c>
      <c r="C615" s="1850" t="s">
        <v>3637</v>
      </c>
      <c r="D615" s="1850" t="s">
        <v>3638</v>
      </c>
      <c r="E615" s="1850" t="s">
        <v>3639</v>
      </c>
      <c r="F615" s="1850" t="s">
        <v>3018</v>
      </c>
      <c r="G615" s="1850" t="s">
        <v>28</v>
      </c>
      <c r="H615" s="1850" t="s">
        <v>28</v>
      </c>
      <c r="I615" s="1850" t="s">
        <v>857</v>
      </c>
    </row>
    <row customHeight="1" ht="11.25">
      <c r="A616" s="1850" t="s">
        <v>2250</v>
      </c>
      <c r="B616" s="1850" t="s">
        <v>16</v>
      </c>
      <c r="C616" s="1850" t="s">
        <v>2652</v>
      </c>
      <c r="D616" s="1850" t="s">
        <v>2653</v>
      </c>
      <c r="E616" s="1850" t="s">
        <v>2654</v>
      </c>
      <c r="F616" s="1850" t="s">
        <v>2655</v>
      </c>
      <c r="G616" s="1850" t="s">
        <v>28</v>
      </c>
      <c r="H616" s="1850" t="s">
        <v>28</v>
      </c>
      <c r="I616" s="1850" t="s">
        <v>857</v>
      </c>
    </row>
    <row customHeight="1" ht="11.25">
      <c r="A617" s="1850" t="s">
        <v>2250</v>
      </c>
      <c r="B617" s="1850" t="s">
        <v>16</v>
      </c>
      <c r="C617" s="1850" t="s">
        <v>3640</v>
      </c>
      <c r="D617" s="1850" t="s">
        <v>3641</v>
      </c>
      <c r="E617" s="1850" t="s">
        <v>3642</v>
      </c>
      <c r="F617" s="1850" t="s">
        <v>2632</v>
      </c>
      <c r="G617" s="1850" t="s">
        <v>3643</v>
      </c>
      <c r="H617" s="1850" t="s">
        <v>28</v>
      </c>
      <c r="I617" s="1850" t="s">
        <v>857</v>
      </c>
    </row>
    <row customHeight="1" ht="11.25">
      <c r="A618" s="1850" t="s">
        <v>2250</v>
      </c>
      <c r="B618" s="1850" t="s">
        <v>16</v>
      </c>
      <c r="C618" s="1850" t="s">
        <v>3644</v>
      </c>
      <c r="D618" s="1850" t="s">
        <v>3641</v>
      </c>
      <c r="E618" s="1850" t="s">
        <v>3645</v>
      </c>
      <c r="F618" s="1850" t="s">
        <v>3646</v>
      </c>
      <c r="G618" s="1850" t="s">
        <v>28</v>
      </c>
      <c r="H618" s="1850" t="s">
        <v>28</v>
      </c>
      <c r="I618" s="1850" t="s">
        <v>857</v>
      </c>
    </row>
    <row customHeight="1" ht="11.25">
      <c r="A619" s="1850" t="s">
        <v>2250</v>
      </c>
      <c r="B619" s="1850" t="s">
        <v>16</v>
      </c>
      <c r="C619" s="1850" t="s">
        <v>2656</v>
      </c>
      <c r="D619" s="1850" t="s">
        <v>2657</v>
      </c>
      <c r="E619" s="1850" t="s">
        <v>2658</v>
      </c>
      <c r="F619" s="1850" t="s">
        <v>2485</v>
      </c>
      <c r="G619" s="1850" t="s">
        <v>28</v>
      </c>
      <c r="H619" s="1850" t="s">
        <v>28</v>
      </c>
      <c r="I619" s="1850" t="s">
        <v>857</v>
      </c>
    </row>
    <row customHeight="1" ht="11.25">
      <c r="A620" s="1850" t="s">
        <v>2250</v>
      </c>
      <c r="B620" s="1850" t="s">
        <v>16</v>
      </c>
      <c r="C620" s="1850" t="s">
        <v>3647</v>
      </c>
      <c r="D620" s="1850" t="s">
        <v>3648</v>
      </c>
      <c r="E620" s="1850" t="s">
        <v>3649</v>
      </c>
      <c r="F620" s="1850" t="s">
        <v>2668</v>
      </c>
      <c r="G620" s="1850" t="s">
        <v>28</v>
      </c>
      <c r="H620" s="1850" t="s">
        <v>28</v>
      </c>
      <c r="I620" s="1850" t="s">
        <v>857</v>
      </c>
    </row>
    <row customHeight="1" ht="11.25">
      <c r="A621" s="1850" t="s">
        <v>2250</v>
      </c>
      <c r="B621" s="1850" t="s">
        <v>16</v>
      </c>
      <c r="C621" s="1850" t="s">
        <v>2659</v>
      </c>
      <c r="D621" s="1850" t="s">
        <v>2660</v>
      </c>
      <c r="E621" s="1850" t="s">
        <v>2661</v>
      </c>
      <c r="F621" s="1850" t="s">
        <v>2388</v>
      </c>
      <c r="G621" s="1850" t="s">
        <v>28</v>
      </c>
      <c r="H621" s="1850" t="s">
        <v>28</v>
      </c>
      <c r="I621" s="1850" t="s">
        <v>857</v>
      </c>
    </row>
    <row customHeight="1" ht="11.25">
      <c r="A622" s="1850" t="s">
        <v>2250</v>
      </c>
      <c r="B622" s="1850" t="s">
        <v>16</v>
      </c>
      <c r="C622" s="1850" t="s">
        <v>2662</v>
      </c>
      <c r="D622" s="1850" t="s">
        <v>2663</v>
      </c>
      <c r="E622" s="1850" t="s">
        <v>2664</v>
      </c>
      <c r="F622" s="1850" t="s">
        <v>2485</v>
      </c>
      <c r="G622" s="1850" t="s">
        <v>28</v>
      </c>
      <c r="H622" s="1850" t="s">
        <v>28</v>
      </c>
      <c r="I622" s="1850" t="s">
        <v>857</v>
      </c>
    </row>
    <row customHeight="1" ht="11.25">
      <c r="A623" s="1850" t="s">
        <v>2250</v>
      </c>
      <c r="B623" s="1850" t="s">
        <v>16</v>
      </c>
      <c r="C623" s="1850" t="s">
        <v>2665</v>
      </c>
      <c r="D623" s="1850" t="s">
        <v>2666</v>
      </c>
      <c r="E623" s="1850" t="s">
        <v>2667</v>
      </c>
      <c r="F623" s="1850" t="s">
        <v>2668</v>
      </c>
      <c r="G623" s="1850" t="s">
        <v>28</v>
      </c>
      <c r="H623" s="1850" t="s">
        <v>28</v>
      </c>
      <c r="I623" s="1850" t="s">
        <v>857</v>
      </c>
    </row>
    <row customHeight="1" ht="11.25">
      <c r="A624" s="1850" t="s">
        <v>2250</v>
      </c>
      <c r="B624" s="1850" t="s">
        <v>16</v>
      </c>
      <c r="C624" s="1850" t="s">
        <v>2669</v>
      </c>
      <c r="D624" s="1850" t="s">
        <v>2670</v>
      </c>
      <c r="E624" s="1850" t="s">
        <v>2671</v>
      </c>
      <c r="F624" s="1850" t="s">
        <v>2285</v>
      </c>
      <c r="G624" s="1850" t="s">
        <v>28</v>
      </c>
      <c r="H624" s="1850" t="s">
        <v>28</v>
      </c>
      <c r="I624" s="1850" t="s">
        <v>857</v>
      </c>
    </row>
    <row customHeight="1" ht="11.25">
      <c r="A625" s="1850" t="s">
        <v>2250</v>
      </c>
      <c r="B625" s="1850" t="s">
        <v>16</v>
      </c>
      <c r="C625" s="1850" t="s">
        <v>2672</v>
      </c>
      <c r="D625" s="1850" t="s">
        <v>2673</v>
      </c>
      <c r="E625" s="1850" t="s">
        <v>2674</v>
      </c>
      <c r="F625" s="1850" t="s">
        <v>2476</v>
      </c>
      <c r="G625" s="1850" t="s">
        <v>28</v>
      </c>
      <c r="H625" s="1850" t="s">
        <v>28</v>
      </c>
      <c r="I625" s="1850" t="s">
        <v>857</v>
      </c>
    </row>
    <row customHeight="1" ht="11.25">
      <c r="A626" s="1850" t="s">
        <v>2250</v>
      </c>
      <c r="B626" s="1850" t="s">
        <v>16</v>
      </c>
      <c r="C626" s="1850" t="s">
        <v>2675</v>
      </c>
      <c r="D626" s="1850" t="s">
        <v>2676</v>
      </c>
      <c r="E626" s="1850" t="s">
        <v>2677</v>
      </c>
      <c r="F626" s="1850" t="s">
        <v>2668</v>
      </c>
      <c r="G626" s="1850" t="s">
        <v>28</v>
      </c>
      <c r="H626" s="1850" t="s">
        <v>28</v>
      </c>
      <c r="I626" s="1850" t="s">
        <v>857</v>
      </c>
    </row>
    <row customHeight="1" ht="11.25">
      <c r="A627" s="1850" t="s">
        <v>2250</v>
      </c>
      <c r="B627" s="1850" t="s">
        <v>16</v>
      </c>
      <c r="C627" s="1850" t="s">
        <v>2678</v>
      </c>
      <c r="D627" s="1850" t="s">
        <v>2679</v>
      </c>
      <c r="E627" s="1850" t="s">
        <v>2680</v>
      </c>
      <c r="F627" s="1850" t="s">
        <v>2447</v>
      </c>
      <c r="G627" s="1850" t="s">
        <v>2681</v>
      </c>
      <c r="H627" s="1850" t="s">
        <v>28</v>
      </c>
      <c r="I627" s="1850" t="s">
        <v>857</v>
      </c>
    </row>
    <row customHeight="1" ht="11.25">
      <c r="A628" s="1850" t="s">
        <v>2250</v>
      </c>
      <c r="B628" s="1850" t="s">
        <v>16</v>
      </c>
      <c r="C628" s="1850" t="s">
        <v>3650</v>
      </c>
      <c r="D628" s="1850" t="s">
        <v>3651</v>
      </c>
      <c r="E628" s="1850" t="s">
        <v>3652</v>
      </c>
      <c r="F628" s="1850" t="s">
        <v>3653</v>
      </c>
      <c r="G628" s="1850" t="s">
        <v>3654</v>
      </c>
      <c r="H628" s="1850" t="s">
        <v>28</v>
      </c>
      <c r="I628" s="1850" t="s">
        <v>857</v>
      </c>
    </row>
    <row customHeight="1" ht="11.25">
      <c r="A629" s="1850" t="s">
        <v>2250</v>
      </c>
      <c r="B629" s="1850" t="s">
        <v>16</v>
      </c>
      <c r="C629" s="1850" t="s">
        <v>2692</v>
      </c>
      <c r="D629" s="1850" t="s">
        <v>2693</v>
      </c>
      <c r="E629" s="1850" t="s">
        <v>2694</v>
      </c>
      <c r="F629" s="1850" t="s">
        <v>2632</v>
      </c>
      <c r="G629" s="1850" t="s">
        <v>28</v>
      </c>
      <c r="H629" s="1850" t="s">
        <v>28</v>
      </c>
      <c r="I629" s="1850" t="s">
        <v>857</v>
      </c>
    </row>
    <row customHeight="1" ht="11.25">
      <c r="A630" s="1850" t="s">
        <v>2250</v>
      </c>
      <c r="B630" s="1850" t="s">
        <v>16</v>
      </c>
      <c r="C630" s="1850" t="s">
        <v>3655</v>
      </c>
      <c r="D630" s="1850" t="s">
        <v>3656</v>
      </c>
      <c r="E630" s="1850" t="s">
        <v>3657</v>
      </c>
      <c r="F630" s="1850" t="s">
        <v>2632</v>
      </c>
      <c r="G630" s="1850" t="s">
        <v>28</v>
      </c>
      <c r="H630" s="1850" t="s">
        <v>28</v>
      </c>
      <c r="I630" s="1850" t="s">
        <v>857</v>
      </c>
    </row>
    <row customHeight="1" ht="11.25">
      <c r="A631" s="1850" t="s">
        <v>2250</v>
      </c>
      <c r="B631" s="1850" t="s">
        <v>16</v>
      </c>
      <c r="C631" s="1850" t="s">
        <v>2695</v>
      </c>
      <c r="D631" s="1850" t="s">
        <v>2696</v>
      </c>
      <c r="E631" s="1850" t="s">
        <v>2697</v>
      </c>
      <c r="F631" s="1850" t="s">
        <v>2303</v>
      </c>
      <c r="G631" s="1850" t="s">
        <v>28</v>
      </c>
      <c r="H631" s="1850" t="s">
        <v>28</v>
      </c>
      <c r="I631" s="1850" t="s">
        <v>857</v>
      </c>
    </row>
    <row customHeight="1" ht="11.25">
      <c r="A632" s="1850" t="s">
        <v>2250</v>
      </c>
      <c r="B632" s="1850" t="s">
        <v>16</v>
      </c>
      <c r="C632" s="1850" t="s">
        <v>2698</v>
      </c>
      <c r="D632" s="1850" t="s">
        <v>2699</v>
      </c>
      <c r="E632" s="1850" t="s">
        <v>2700</v>
      </c>
      <c r="F632" s="1850" t="s">
        <v>2701</v>
      </c>
      <c r="G632" s="1850" t="s">
        <v>28</v>
      </c>
      <c r="H632" s="1850" t="s">
        <v>28</v>
      </c>
      <c r="I632" s="1850" t="s">
        <v>857</v>
      </c>
    </row>
    <row customHeight="1" ht="11.25">
      <c r="A633" s="1850" t="s">
        <v>2250</v>
      </c>
      <c r="B633" s="1850" t="s">
        <v>16</v>
      </c>
      <c r="C633" s="1850" t="s">
        <v>3658</v>
      </c>
      <c r="D633" s="1850" t="s">
        <v>3659</v>
      </c>
      <c r="E633" s="1850" t="s">
        <v>3660</v>
      </c>
      <c r="F633" s="1850" t="s">
        <v>2311</v>
      </c>
      <c r="G633" s="1850" t="s">
        <v>28</v>
      </c>
      <c r="H633" s="1850" t="s">
        <v>28</v>
      </c>
      <c r="I633" s="1850" t="s">
        <v>857</v>
      </c>
    </row>
    <row customHeight="1" ht="11.25">
      <c r="A634" s="1850" t="s">
        <v>2250</v>
      </c>
      <c r="B634" s="1850" t="s">
        <v>16</v>
      </c>
      <c r="C634" s="1850" t="s">
        <v>3661</v>
      </c>
      <c r="D634" s="1850" t="s">
        <v>3662</v>
      </c>
      <c r="E634" s="1850" t="s">
        <v>3663</v>
      </c>
      <c r="F634" s="1850" t="s">
        <v>3203</v>
      </c>
      <c r="G634" s="1850" t="s">
        <v>28</v>
      </c>
      <c r="H634" s="1850" t="s">
        <v>28</v>
      </c>
      <c r="I634" s="1850" t="s">
        <v>857</v>
      </c>
    </row>
    <row customHeight="1" ht="11.25">
      <c r="A635" s="1850" t="s">
        <v>2250</v>
      </c>
      <c r="B635" s="1850" t="s">
        <v>16</v>
      </c>
      <c r="C635" s="1850" t="s">
        <v>2705</v>
      </c>
      <c r="D635" s="1850" t="s">
        <v>2706</v>
      </c>
      <c r="E635" s="1850" t="s">
        <v>2707</v>
      </c>
      <c r="F635" s="1850" t="s">
        <v>2708</v>
      </c>
      <c r="G635" s="1850" t="s">
        <v>28</v>
      </c>
      <c r="H635" s="1850" t="s">
        <v>28</v>
      </c>
      <c r="I635" s="1850" t="s">
        <v>857</v>
      </c>
    </row>
    <row customHeight="1" ht="11.25">
      <c r="A636" s="1850" t="s">
        <v>2250</v>
      </c>
      <c r="B636" s="1850" t="s">
        <v>16</v>
      </c>
      <c r="C636" s="1850" t="s">
        <v>3664</v>
      </c>
      <c r="D636" s="1850" t="s">
        <v>3665</v>
      </c>
      <c r="E636" s="1850" t="s">
        <v>3666</v>
      </c>
      <c r="F636" s="1850" t="s">
        <v>3120</v>
      </c>
      <c r="G636" s="1850" t="s">
        <v>28</v>
      </c>
      <c r="H636" s="1850" t="s">
        <v>28</v>
      </c>
      <c r="I636" s="1850" t="s">
        <v>857</v>
      </c>
    </row>
    <row customHeight="1" ht="11.25">
      <c r="A637" s="1850" t="s">
        <v>2250</v>
      </c>
      <c r="B637" s="1850" t="s">
        <v>16</v>
      </c>
      <c r="C637" s="1850" t="s">
        <v>2709</v>
      </c>
      <c r="D637" s="1850" t="s">
        <v>2710</v>
      </c>
      <c r="E637" s="1850" t="s">
        <v>2711</v>
      </c>
      <c r="F637" s="1850" t="s">
        <v>2534</v>
      </c>
      <c r="G637" s="1850" t="s">
        <v>28</v>
      </c>
      <c r="H637" s="1850" t="s">
        <v>28</v>
      </c>
      <c r="I637" s="1850" t="s">
        <v>857</v>
      </c>
    </row>
    <row customHeight="1" ht="11.25">
      <c r="A638" s="1850" t="s">
        <v>2250</v>
      </c>
      <c r="B638" s="1850" t="s">
        <v>16</v>
      </c>
      <c r="C638" s="1850" t="s">
        <v>3667</v>
      </c>
      <c r="D638" s="1850" t="s">
        <v>3668</v>
      </c>
      <c r="E638" s="1850" t="s">
        <v>3669</v>
      </c>
      <c r="F638" s="1850" t="s">
        <v>2552</v>
      </c>
      <c r="G638" s="1850" t="s">
        <v>28</v>
      </c>
      <c r="H638" s="1850" t="s">
        <v>28</v>
      </c>
      <c r="I638" s="1850" t="s">
        <v>857</v>
      </c>
    </row>
    <row customHeight="1" ht="11.25">
      <c r="A639" s="1850" t="s">
        <v>2250</v>
      </c>
      <c r="B639" s="1850" t="s">
        <v>16</v>
      </c>
      <c r="C639" s="1850" t="s">
        <v>2712</v>
      </c>
      <c r="D639" s="1850" t="s">
        <v>2713</v>
      </c>
      <c r="E639" s="1850" t="s">
        <v>2714</v>
      </c>
      <c r="F639" s="1850" t="s">
        <v>2322</v>
      </c>
      <c r="G639" s="1850" t="s">
        <v>28</v>
      </c>
      <c r="H639" s="1850" t="s">
        <v>28</v>
      </c>
      <c r="I639" s="1850" t="s">
        <v>857</v>
      </c>
    </row>
    <row customHeight="1" ht="11.25">
      <c r="A640" s="1850" t="s">
        <v>2250</v>
      </c>
      <c r="B640" s="1850" t="s">
        <v>16</v>
      </c>
      <c r="C640" s="1850" t="s">
        <v>2715</v>
      </c>
      <c r="D640" s="1850" t="s">
        <v>2716</v>
      </c>
      <c r="E640" s="1850" t="s">
        <v>2717</v>
      </c>
      <c r="F640" s="1850" t="s">
        <v>2545</v>
      </c>
      <c r="G640" s="1850" t="s">
        <v>28</v>
      </c>
      <c r="H640" s="1850" t="s">
        <v>28</v>
      </c>
      <c r="I640" s="1850" t="s">
        <v>857</v>
      </c>
    </row>
    <row customHeight="1" ht="11.25">
      <c r="A641" s="1850" t="s">
        <v>2250</v>
      </c>
      <c r="B641" s="1850" t="s">
        <v>16</v>
      </c>
      <c r="C641" s="1850" t="s">
        <v>3670</v>
      </c>
      <c r="D641" s="1850" t="s">
        <v>3671</v>
      </c>
      <c r="E641" s="1850" t="s">
        <v>3672</v>
      </c>
      <c r="F641" s="1850" t="s">
        <v>2462</v>
      </c>
      <c r="G641" s="1850" t="s">
        <v>28</v>
      </c>
      <c r="H641" s="1850" t="s">
        <v>28</v>
      </c>
      <c r="I641" s="1850" t="s">
        <v>857</v>
      </c>
    </row>
    <row customHeight="1" ht="11.25">
      <c r="A642" s="1850" t="s">
        <v>2250</v>
      </c>
      <c r="B642" s="1850" t="s">
        <v>16</v>
      </c>
      <c r="C642" s="1850" t="s">
        <v>2718</v>
      </c>
      <c r="D642" s="1850" t="s">
        <v>2719</v>
      </c>
      <c r="E642" s="1850" t="s">
        <v>2720</v>
      </c>
      <c r="F642" s="1850" t="s">
        <v>2721</v>
      </c>
      <c r="G642" s="1850" t="s">
        <v>28</v>
      </c>
      <c r="H642" s="1850" t="s">
        <v>28</v>
      </c>
      <c r="I642" s="1850" t="s">
        <v>857</v>
      </c>
    </row>
    <row customHeight="1" ht="11.25">
      <c r="A643" s="1850" t="s">
        <v>2250</v>
      </c>
      <c r="B643" s="1850" t="s">
        <v>16</v>
      </c>
      <c r="C643" s="1850" t="s">
        <v>3673</v>
      </c>
      <c r="D643" s="1850" t="s">
        <v>3674</v>
      </c>
      <c r="E643" s="1850" t="s">
        <v>3675</v>
      </c>
      <c r="F643" s="1850" t="s">
        <v>2752</v>
      </c>
      <c r="G643" s="1850" t="s">
        <v>28</v>
      </c>
      <c r="H643" s="1850" t="s">
        <v>28</v>
      </c>
      <c r="I643" s="1850" t="s">
        <v>857</v>
      </c>
    </row>
    <row customHeight="1" ht="11.25">
      <c r="A644" s="1850" t="s">
        <v>2250</v>
      </c>
      <c r="B644" s="1850" t="s">
        <v>16</v>
      </c>
      <c r="C644" s="1850" t="s">
        <v>2725</v>
      </c>
      <c r="D644" s="1850" t="s">
        <v>2726</v>
      </c>
      <c r="E644" s="1850" t="s">
        <v>2727</v>
      </c>
      <c r="F644" s="1850" t="s">
        <v>2728</v>
      </c>
      <c r="G644" s="1850" t="s">
        <v>28</v>
      </c>
      <c r="H644" s="1850" t="s">
        <v>28</v>
      </c>
      <c r="I644" s="1850" t="s">
        <v>857</v>
      </c>
    </row>
    <row customHeight="1" ht="11.25">
      <c r="A645" s="1850" t="s">
        <v>2250</v>
      </c>
      <c r="B645" s="1850" t="s">
        <v>16</v>
      </c>
      <c r="C645" s="1850" t="s">
        <v>2729</v>
      </c>
      <c r="D645" s="1850" t="s">
        <v>2730</v>
      </c>
      <c r="E645" s="1850" t="s">
        <v>2731</v>
      </c>
      <c r="F645" s="1850" t="s">
        <v>2360</v>
      </c>
      <c r="G645" s="1850" t="s">
        <v>28</v>
      </c>
      <c r="H645" s="1850" t="s">
        <v>28</v>
      </c>
      <c r="I645" s="1850" t="s">
        <v>857</v>
      </c>
    </row>
    <row customHeight="1" ht="11.25">
      <c r="A646" s="1850" t="s">
        <v>2250</v>
      </c>
      <c r="B646" s="1850" t="s">
        <v>16</v>
      </c>
      <c r="C646" s="1850" t="s">
        <v>2732</v>
      </c>
      <c r="D646" s="1850" t="s">
        <v>2733</v>
      </c>
      <c r="E646" s="1850" t="s">
        <v>2734</v>
      </c>
      <c r="F646" s="1850" t="s">
        <v>2447</v>
      </c>
      <c r="G646" s="1850" t="s">
        <v>28</v>
      </c>
      <c r="H646" s="1850" t="s">
        <v>28</v>
      </c>
      <c r="I646" s="1850" t="s">
        <v>857</v>
      </c>
    </row>
    <row customHeight="1" ht="11.25">
      <c r="A647" s="1850" t="s">
        <v>2250</v>
      </c>
      <c r="B647" s="1850" t="s">
        <v>16</v>
      </c>
      <c r="C647" s="1850" t="s">
        <v>2735</v>
      </c>
      <c r="D647" s="1850" t="s">
        <v>2736</v>
      </c>
      <c r="E647" s="1850" t="s">
        <v>2737</v>
      </c>
      <c r="F647" s="1850" t="s">
        <v>2738</v>
      </c>
      <c r="G647" s="1850" t="s">
        <v>28</v>
      </c>
      <c r="H647" s="1850" t="s">
        <v>28</v>
      </c>
      <c r="I647" s="1850" t="s">
        <v>857</v>
      </c>
    </row>
    <row customHeight="1" ht="11.25">
      <c r="A648" s="1850" t="s">
        <v>2250</v>
      </c>
      <c r="B648" s="1850" t="s">
        <v>16</v>
      </c>
      <c r="C648" s="1850" t="s">
        <v>2739</v>
      </c>
      <c r="D648" s="1850" t="s">
        <v>2740</v>
      </c>
      <c r="E648" s="1850" t="s">
        <v>2741</v>
      </c>
      <c r="F648" s="1850" t="s">
        <v>2515</v>
      </c>
      <c r="G648" s="1850" t="s">
        <v>28</v>
      </c>
      <c r="H648" s="1850" t="s">
        <v>28</v>
      </c>
      <c r="I648" s="1850" t="s">
        <v>857</v>
      </c>
    </row>
    <row customHeight="1" ht="11.25">
      <c r="A649" s="1850" t="s">
        <v>2250</v>
      </c>
      <c r="B649" s="1850" t="s">
        <v>16</v>
      </c>
      <c r="C649" s="1850" t="s">
        <v>2742</v>
      </c>
      <c r="D649" s="1850" t="s">
        <v>2743</v>
      </c>
      <c r="E649" s="1850" t="s">
        <v>2744</v>
      </c>
      <c r="F649" s="1850" t="s">
        <v>2745</v>
      </c>
      <c r="G649" s="1850" t="s">
        <v>28</v>
      </c>
      <c r="H649" s="1850" t="s">
        <v>28</v>
      </c>
      <c r="I649" s="1850" t="s">
        <v>857</v>
      </c>
    </row>
    <row customHeight="1" ht="11.25">
      <c r="A650" s="1850" t="s">
        <v>2250</v>
      </c>
      <c r="B650" s="1850" t="s">
        <v>16</v>
      </c>
      <c r="C650" s="1850" t="s">
        <v>2746</v>
      </c>
      <c r="D650" s="1850" t="s">
        <v>2747</v>
      </c>
      <c r="E650" s="1850" t="s">
        <v>2748</v>
      </c>
      <c r="F650" s="1850" t="s">
        <v>2545</v>
      </c>
      <c r="G650" s="1850" t="s">
        <v>28</v>
      </c>
      <c r="H650" s="1850" t="s">
        <v>28</v>
      </c>
      <c r="I650" s="1850" t="s">
        <v>857</v>
      </c>
    </row>
    <row customHeight="1" ht="11.25">
      <c r="A651" s="1850" t="s">
        <v>2250</v>
      </c>
      <c r="B651" s="1850" t="s">
        <v>16</v>
      </c>
      <c r="C651" s="1850" t="s">
        <v>3676</v>
      </c>
      <c r="D651" s="1850" t="s">
        <v>3677</v>
      </c>
      <c r="E651" s="1850" t="s">
        <v>3678</v>
      </c>
      <c r="F651" s="1850" t="s">
        <v>2786</v>
      </c>
      <c r="G651" s="1850" t="s">
        <v>28</v>
      </c>
      <c r="H651" s="1850" t="s">
        <v>28</v>
      </c>
      <c r="I651" s="1850" t="s">
        <v>857</v>
      </c>
    </row>
    <row customHeight="1" ht="11.25">
      <c r="A652" s="1850" t="s">
        <v>2250</v>
      </c>
      <c r="B652" s="1850" t="s">
        <v>16</v>
      </c>
      <c r="C652" s="1850" t="s">
        <v>2749</v>
      </c>
      <c r="D652" s="1850" t="s">
        <v>2750</v>
      </c>
      <c r="E652" s="1850" t="s">
        <v>2751</v>
      </c>
      <c r="F652" s="1850" t="s">
        <v>2752</v>
      </c>
      <c r="G652" s="1850" t="s">
        <v>28</v>
      </c>
      <c r="H652" s="1850" t="s">
        <v>28</v>
      </c>
      <c r="I652" s="1850" t="s">
        <v>857</v>
      </c>
    </row>
    <row customHeight="1" ht="11.25">
      <c r="A653" s="1850" t="s">
        <v>2250</v>
      </c>
      <c r="B653" s="1850" t="s">
        <v>16</v>
      </c>
      <c r="C653" s="1850" t="s">
        <v>2753</v>
      </c>
      <c r="D653" s="1850" t="s">
        <v>2754</v>
      </c>
      <c r="E653" s="1850" t="s">
        <v>2755</v>
      </c>
      <c r="F653" s="1850" t="s">
        <v>2541</v>
      </c>
      <c r="G653" s="1850" t="s">
        <v>28</v>
      </c>
      <c r="H653" s="1850" t="s">
        <v>28</v>
      </c>
      <c r="I653" s="1850" t="s">
        <v>857</v>
      </c>
    </row>
    <row customHeight="1" ht="11.25">
      <c r="A654" s="1850" t="s">
        <v>2250</v>
      </c>
      <c r="B654" s="1850" t="s">
        <v>16</v>
      </c>
      <c r="C654" s="1850" t="s">
        <v>2756</v>
      </c>
      <c r="D654" s="1850" t="s">
        <v>2757</v>
      </c>
      <c r="E654" s="1850" t="s">
        <v>2758</v>
      </c>
      <c r="F654" s="1850" t="s">
        <v>2545</v>
      </c>
      <c r="G654" s="1850" t="s">
        <v>28</v>
      </c>
      <c r="H654" s="1850" t="s">
        <v>28</v>
      </c>
      <c r="I654" s="1850" t="s">
        <v>857</v>
      </c>
    </row>
    <row customHeight="1" ht="11.25">
      <c r="A655" s="1850" t="s">
        <v>2250</v>
      </c>
      <c r="B655" s="1850" t="s">
        <v>16</v>
      </c>
      <c r="C655" s="1850" t="s">
        <v>3679</v>
      </c>
      <c r="D655" s="1850" t="s">
        <v>3680</v>
      </c>
      <c r="E655" s="1850" t="s">
        <v>3681</v>
      </c>
      <c r="F655" s="1850" t="s">
        <v>2522</v>
      </c>
      <c r="G655" s="1850" t="s">
        <v>28</v>
      </c>
      <c r="H655" s="1850" t="s">
        <v>28</v>
      </c>
      <c r="I655" s="1850" t="s">
        <v>857</v>
      </c>
    </row>
    <row customHeight="1" ht="11.25">
      <c r="A656" s="1850" t="s">
        <v>2250</v>
      </c>
      <c r="B656" s="1850" t="s">
        <v>16</v>
      </c>
      <c r="C656" s="1850" t="s">
        <v>2759</v>
      </c>
      <c r="D656" s="1850" t="s">
        <v>2760</v>
      </c>
      <c r="E656" s="1850" t="s">
        <v>2761</v>
      </c>
      <c r="F656" s="1850" t="s">
        <v>2360</v>
      </c>
      <c r="G656" s="1850" t="s">
        <v>28</v>
      </c>
      <c r="H656" s="1850" t="s">
        <v>28</v>
      </c>
      <c r="I656" s="1850" t="s">
        <v>857</v>
      </c>
    </row>
    <row customHeight="1" ht="11.25">
      <c r="A657" s="1850" t="s">
        <v>2250</v>
      </c>
      <c r="B657" s="1850" t="s">
        <v>16</v>
      </c>
      <c r="C657" s="1850" t="s">
        <v>2762</v>
      </c>
      <c r="D657" s="1850" t="s">
        <v>2763</v>
      </c>
      <c r="E657" s="1850" t="s">
        <v>2764</v>
      </c>
      <c r="F657" s="1850" t="s">
        <v>2303</v>
      </c>
      <c r="G657" s="1850" t="s">
        <v>28</v>
      </c>
      <c r="H657" s="1850" t="s">
        <v>28</v>
      </c>
      <c r="I657" s="1850" t="s">
        <v>857</v>
      </c>
    </row>
    <row customHeight="1" ht="11.25">
      <c r="A658" s="1850" t="s">
        <v>2250</v>
      </c>
      <c r="B658" s="1850" t="s">
        <v>16</v>
      </c>
      <c r="C658" s="1850" t="s">
        <v>3682</v>
      </c>
      <c r="D658" s="1850" t="s">
        <v>3683</v>
      </c>
      <c r="E658" s="1850" t="s">
        <v>3684</v>
      </c>
      <c r="F658" s="1850" t="s">
        <v>2628</v>
      </c>
      <c r="G658" s="1850" t="s">
        <v>3685</v>
      </c>
      <c r="H658" s="1850" t="s">
        <v>28</v>
      </c>
      <c r="I658" s="1850" t="s">
        <v>857</v>
      </c>
    </row>
    <row customHeight="1" ht="11.25">
      <c r="A659" s="1850" t="s">
        <v>2250</v>
      </c>
      <c r="B659" s="1850" t="s">
        <v>16</v>
      </c>
      <c r="C659" s="1850" t="s">
        <v>2768</v>
      </c>
      <c r="D659" s="1850" t="s">
        <v>2769</v>
      </c>
      <c r="E659" s="1850" t="s">
        <v>2770</v>
      </c>
      <c r="F659" s="1850" t="s">
        <v>2534</v>
      </c>
      <c r="G659" s="1850" t="s">
        <v>28</v>
      </c>
      <c r="H659" s="1850" t="s">
        <v>28</v>
      </c>
      <c r="I659" s="1850" t="s">
        <v>857</v>
      </c>
    </row>
    <row customHeight="1" ht="11.25">
      <c r="A660" s="1850" t="s">
        <v>2250</v>
      </c>
      <c r="B660" s="1850" t="s">
        <v>16</v>
      </c>
      <c r="C660" s="1850" t="s">
        <v>2771</v>
      </c>
      <c r="D660" s="1850" t="s">
        <v>2772</v>
      </c>
      <c r="E660" s="1850" t="s">
        <v>2773</v>
      </c>
      <c r="F660" s="1850" t="s">
        <v>2530</v>
      </c>
      <c r="G660" s="1850" t="s">
        <v>28</v>
      </c>
      <c r="H660" s="1850" t="s">
        <v>28</v>
      </c>
      <c r="I660" s="1850" t="s">
        <v>857</v>
      </c>
    </row>
    <row customHeight="1" ht="11.25">
      <c r="A661" s="1850" t="s">
        <v>2250</v>
      </c>
      <c r="B661" s="1850" t="s">
        <v>16</v>
      </c>
      <c r="C661" s="1850" t="s">
        <v>2774</v>
      </c>
      <c r="D661" s="1850" t="s">
        <v>2775</v>
      </c>
      <c r="E661" s="1850" t="s">
        <v>2776</v>
      </c>
      <c r="F661" s="1850" t="s">
        <v>2447</v>
      </c>
      <c r="G661" s="1850" t="s">
        <v>28</v>
      </c>
      <c r="H661" s="1850" t="s">
        <v>28</v>
      </c>
      <c r="I661" s="1850" t="s">
        <v>857</v>
      </c>
    </row>
    <row customHeight="1" ht="11.25">
      <c r="A662" s="1850" t="s">
        <v>2250</v>
      </c>
      <c r="B662" s="1850" t="s">
        <v>16</v>
      </c>
      <c r="C662" s="1850" t="s">
        <v>2780</v>
      </c>
      <c r="D662" s="1850" t="s">
        <v>2781</v>
      </c>
      <c r="E662" s="1850" t="s">
        <v>2782</v>
      </c>
      <c r="F662" s="1850" t="s">
        <v>2311</v>
      </c>
      <c r="G662" s="1850" t="s">
        <v>28</v>
      </c>
      <c r="H662" s="1850" t="s">
        <v>28</v>
      </c>
      <c r="I662" s="1850" t="s">
        <v>857</v>
      </c>
    </row>
    <row customHeight="1" ht="11.25">
      <c r="A663" s="1850" t="s">
        <v>2250</v>
      </c>
      <c r="B663" s="1850" t="s">
        <v>16</v>
      </c>
      <c r="C663" s="1850" t="s">
        <v>2787</v>
      </c>
      <c r="D663" s="1850" t="s">
        <v>2788</v>
      </c>
      <c r="E663" s="1850" t="s">
        <v>2789</v>
      </c>
      <c r="F663" s="1850" t="s">
        <v>2447</v>
      </c>
      <c r="G663" s="1850" t="s">
        <v>28</v>
      </c>
      <c r="H663" s="1850" t="s">
        <v>28</v>
      </c>
      <c r="I663" s="1850" t="s">
        <v>857</v>
      </c>
    </row>
    <row customHeight="1" ht="11.25">
      <c r="A664" s="1850" t="s">
        <v>2250</v>
      </c>
      <c r="B664" s="1850" t="s">
        <v>16</v>
      </c>
      <c r="C664" s="1850" t="s">
        <v>2790</v>
      </c>
      <c r="D664" s="1850" t="s">
        <v>2791</v>
      </c>
      <c r="E664" s="1850" t="s">
        <v>2792</v>
      </c>
      <c r="F664" s="1850" t="s">
        <v>2728</v>
      </c>
      <c r="G664" s="1850" t="s">
        <v>28</v>
      </c>
      <c r="H664" s="1850" t="s">
        <v>28</v>
      </c>
      <c r="I664" s="1850" t="s">
        <v>857</v>
      </c>
    </row>
    <row customHeight="1" ht="11.25">
      <c r="A665" s="1850" t="s">
        <v>2250</v>
      </c>
      <c r="B665" s="1850" t="s">
        <v>16</v>
      </c>
      <c r="C665" s="1850" t="s">
        <v>2793</v>
      </c>
      <c r="D665" s="1850" t="s">
        <v>2794</v>
      </c>
      <c r="E665" s="1850" t="s">
        <v>2795</v>
      </c>
      <c r="F665" s="1850" t="s">
        <v>2796</v>
      </c>
      <c r="G665" s="1850" t="s">
        <v>28</v>
      </c>
      <c r="H665" s="1850" t="s">
        <v>28</v>
      </c>
      <c r="I665" s="1850" t="s">
        <v>857</v>
      </c>
    </row>
    <row customHeight="1" ht="11.25">
      <c r="A666" s="1850" t="s">
        <v>2250</v>
      </c>
      <c r="B666" s="1850" t="s">
        <v>16</v>
      </c>
      <c r="C666" s="1850" t="s">
        <v>3686</v>
      </c>
      <c r="D666" s="1850" t="s">
        <v>3687</v>
      </c>
      <c r="E666" s="1850" t="s">
        <v>3688</v>
      </c>
      <c r="F666" s="1850" t="s">
        <v>2841</v>
      </c>
      <c r="G666" s="1850" t="s">
        <v>28</v>
      </c>
      <c r="H666" s="1850" t="s">
        <v>28</v>
      </c>
      <c r="I666" s="1850" t="s">
        <v>857</v>
      </c>
    </row>
    <row customHeight="1" ht="11.25">
      <c r="A667" s="1850" t="s">
        <v>2250</v>
      </c>
      <c r="B667" s="1850" t="s">
        <v>16</v>
      </c>
      <c r="C667" s="1850" t="s">
        <v>2797</v>
      </c>
      <c r="D667" s="1850" t="s">
        <v>2798</v>
      </c>
      <c r="E667" s="1850" t="s">
        <v>2799</v>
      </c>
      <c r="F667" s="1850" t="s">
        <v>2552</v>
      </c>
      <c r="G667" s="1850" t="s">
        <v>28</v>
      </c>
      <c r="H667" s="1850" t="s">
        <v>28</v>
      </c>
      <c r="I667" s="1850" t="s">
        <v>857</v>
      </c>
    </row>
    <row customHeight="1" ht="11.25">
      <c r="A668" s="1850" t="s">
        <v>2250</v>
      </c>
      <c r="B668" s="1850" t="s">
        <v>16</v>
      </c>
      <c r="C668" s="1850" t="s">
        <v>2800</v>
      </c>
      <c r="D668" s="1850" t="s">
        <v>2801</v>
      </c>
      <c r="E668" s="1850" t="s">
        <v>2802</v>
      </c>
      <c r="F668" s="1850" t="s">
        <v>2803</v>
      </c>
      <c r="G668" s="1850" t="s">
        <v>28</v>
      </c>
      <c r="H668" s="1850" t="s">
        <v>28</v>
      </c>
      <c r="I668" s="1850" t="s">
        <v>857</v>
      </c>
    </row>
    <row customHeight="1" ht="11.25">
      <c r="A669" s="1850" t="s">
        <v>2250</v>
      </c>
      <c r="B669" s="1850" t="s">
        <v>16</v>
      </c>
      <c r="C669" s="1850" t="s">
        <v>2804</v>
      </c>
      <c r="D669" s="1850" t="s">
        <v>2805</v>
      </c>
      <c r="E669" s="1850" t="s">
        <v>2806</v>
      </c>
      <c r="F669" s="1850" t="s">
        <v>2322</v>
      </c>
      <c r="G669" s="1850" t="s">
        <v>28</v>
      </c>
      <c r="H669" s="1850" t="s">
        <v>28</v>
      </c>
      <c r="I669" s="1850" t="s">
        <v>857</v>
      </c>
    </row>
    <row customHeight="1" ht="11.25">
      <c r="A670" s="1850" t="s">
        <v>2250</v>
      </c>
      <c r="B670" s="1850" t="s">
        <v>16</v>
      </c>
      <c r="C670" s="1850" t="s">
        <v>3689</v>
      </c>
      <c r="D670" s="1850" t="s">
        <v>3690</v>
      </c>
      <c r="E670" s="1850" t="s">
        <v>3691</v>
      </c>
      <c r="F670" s="1850" t="s">
        <v>2541</v>
      </c>
      <c r="G670" s="1850" t="s">
        <v>28</v>
      </c>
      <c r="H670" s="1850" t="s">
        <v>28</v>
      </c>
      <c r="I670" s="1850" t="s">
        <v>857</v>
      </c>
    </row>
    <row customHeight="1" ht="11.25">
      <c r="A671" s="1850" t="s">
        <v>2250</v>
      </c>
      <c r="B671" s="1850" t="s">
        <v>16</v>
      </c>
      <c r="C671" s="1850" t="s">
        <v>2807</v>
      </c>
      <c r="D671" s="1850" t="s">
        <v>2808</v>
      </c>
      <c r="E671" s="1850" t="s">
        <v>2809</v>
      </c>
      <c r="F671" s="1850" t="s">
        <v>2526</v>
      </c>
      <c r="G671" s="1850" t="s">
        <v>28</v>
      </c>
      <c r="H671" s="1850" t="s">
        <v>28</v>
      </c>
      <c r="I671" s="1850" t="s">
        <v>857</v>
      </c>
    </row>
    <row customHeight="1" ht="11.25">
      <c r="A672" s="1850" t="s">
        <v>2250</v>
      </c>
      <c r="B672" s="1850" t="s">
        <v>16</v>
      </c>
      <c r="C672" s="1850" t="s">
        <v>2810</v>
      </c>
      <c r="D672" s="1850" t="s">
        <v>2811</v>
      </c>
      <c r="E672" s="1850" t="s">
        <v>2812</v>
      </c>
      <c r="F672" s="1850" t="s">
        <v>2640</v>
      </c>
      <c r="G672" s="1850" t="s">
        <v>2813</v>
      </c>
      <c r="H672" s="1850" t="s">
        <v>28</v>
      </c>
      <c r="I672" s="1850" t="s">
        <v>857</v>
      </c>
    </row>
    <row customHeight="1" ht="11.25">
      <c r="A673" s="1850" t="s">
        <v>2250</v>
      </c>
      <c r="B673" s="1850" t="s">
        <v>16</v>
      </c>
      <c r="C673" s="1850" t="s">
        <v>2814</v>
      </c>
      <c r="D673" s="1850" t="s">
        <v>2815</v>
      </c>
      <c r="E673" s="1850" t="s">
        <v>2816</v>
      </c>
      <c r="F673" s="1850" t="s">
        <v>2691</v>
      </c>
      <c r="G673" s="1850" t="s">
        <v>28</v>
      </c>
      <c r="H673" s="1850" t="s">
        <v>28</v>
      </c>
      <c r="I673" s="1850" t="s">
        <v>857</v>
      </c>
    </row>
    <row customHeight="1" ht="11.25">
      <c r="A674" s="1850" t="s">
        <v>2250</v>
      </c>
      <c r="B674" s="1850" t="s">
        <v>16</v>
      </c>
      <c r="C674" s="1850" t="s">
        <v>2817</v>
      </c>
      <c r="D674" s="1850" t="s">
        <v>2818</v>
      </c>
      <c r="E674" s="1850" t="s">
        <v>2819</v>
      </c>
      <c r="F674" s="1850" t="s">
        <v>2534</v>
      </c>
      <c r="G674" s="1850" t="s">
        <v>28</v>
      </c>
      <c r="H674" s="1850" t="s">
        <v>28</v>
      </c>
      <c r="I674" s="1850" t="s">
        <v>857</v>
      </c>
    </row>
    <row customHeight="1" ht="11.25">
      <c r="A675" s="1850" t="s">
        <v>2250</v>
      </c>
      <c r="B675" s="1850" t="s">
        <v>16</v>
      </c>
      <c r="C675" s="1850" t="s">
        <v>2820</v>
      </c>
      <c r="D675" s="1850" t="s">
        <v>2821</v>
      </c>
      <c r="E675" s="1850" t="s">
        <v>2822</v>
      </c>
      <c r="F675" s="1850" t="s">
        <v>2745</v>
      </c>
      <c r="G675" s="1850" t="s">
        <v>28</v>
      </c>
      <c r="H675" s="1850" t="s">
        <v>28</v>
      </c>
      <c r="I675" s="1850" t="s">
        <v>857</v>
      </c>
    </row>
    <row customHeight="1" ht="11.25">
      <c r="A676" s="1850" t="s">
        <v>2250</v>
      </c>
      <c r="B676" s="1850" t="s">
        <v>16</v>
      </c>
      <c r="C676" s="1850" t="s">
        <v>2823</v>
      </c>
      <c r="D676" s="1850" t="s">
        <v>2824</v>
      </c>
      <c r="E676" s="1850" t="s">
        <v>2825</v>
      </c>
      <c r="F676" s="1850" t="s">
        <v>2826</v>
      </c>
      <c r="G676" s="1850" t="s">
        <v>28</v>
      </c>
      <c r="H676" s="1850" t="s">
        <v>28</v>
      </c>
      <c r="I676" s="1850" t="s">
        <v>857</v>
      </c>
    </row>
    <row customHeight="1" ht="11.25">
      <c r="A677" s="1850" t="s">
        <v>2250</v>
      </c>
      <c r="B677" s="1850" t="s">
        <v>16</v>
      </c>
      <c r="C677" s="1850" t="s">
        <v>2827</v>
      </c>
      <c r="D677" s="1850" t="s">
        <v>2828</v>
      </c>
      <c r="E677" s="1850" t="s">
        <v>2829</v>
      </c>
      <c r="F677" s="1850" t="s">
        <v>2541</v>
      </c>
      <c r="G677" s="1850" t="s">
        <v>2830</v>
      </c>
      <c r="H677" s="1850" t="s">
        <v>28</v>
      </c>
      <c r="I677" s="1850" t="s">
        <v>857</v>
      </c>
    </row>
    <row customHeight="1" ht="11.25">
      <c r="A678" s="1850" t="s">
        <v>2250</v>
      </c>
      <c r="B678" s="1850" t="s">
        <v>16</v>
      </c>
      <c r="C678" s="1850" t="s">
        <v>2831</v>
      </c>
      <c r="D678" s="1850" t="s">
        <v>2832</v>
      </c>
      <c r="E678" s="1850" t="s">
        <v>2833</v>
      </c>
      <c r="F678" s="1850" t="s">
        <v>2541</v>
      </c>
      <c r="G678" s="1850" t="s">
        <v>28</v>
      </c>
      <c r="H678" s="1850" t="s">
        <v>28</v>
      </c>
      <c r="I678" s="1850" t="s">
        <v>857</v>
      </c>
    </row>
    <row customHeight="1" ht="11.25">
      <c r="A679" s="1850" t="s">
        <v>2250</v>
      </c>
      <c r="B679" s="1850" t="s">
        <v>16</v>
      </c>
      <c r="C679" s="1850" t="s">
        <v>2834</v>
      </c>
      <c r="D679" s="1850" t="s">
        <v>2835</v>
      </c>
      <c r="E679" s="1850" t="s">
        <v>2836</v>
      </c>
      <c r="F679" s="1850" t="s">
        <v>2837</v>
      </c>
      <c r="G679" s="1850" t="s">
        <v>28</v>
      </c>
      <c r="H679" s="1850" t="s">
        <v>28</v>
      </c>
      <c r="I679" s="1850" t="s">
        <v>857</v>
      </c>
    </row>
    <row customHeight="1" ht="11.25">
      <c r="A680" s="1850" t="s">
        <v>2250</v>
      </c>
      <c r="B680" s="1850" t="s">
        <v>16</v>
      </c>
      <c r="C680" s="1850" t="s">
        <v>2838</v>
      </c>
      <c r="D680" s="1850" t="s">
        <v>2839</v>
      </c>
      <c r="E680" s="1850" t="s">
        <v>2840</v>
      </c>
      <c r="F680" s="1850" t="s">
        <v>2841</v>
      </c>
      <c r="G680" s="1850" t="s">
        <v>28</v>
      </c>
      <c r="H680" s="1850" t="s">
        <v>28</v>
      </c>
      <c r="I680" s="1850" t="s">
        <v>857</v>
      </c>
    </row>
    <row customHeight="1" ht="11.25">
      <c r="A681" s="1850" t="s">
        <v>2250</v>
      </c>
      <c r="B681" s="1850" t="s">
        <v>16</v>
      </c>
      <c r="C681" s="1850" t="s">
        <v>2842</v>
      </c>
      <c r="D681" s="1850" t="s">
        <v>2843</v>
      </c>
      <c r="E681" s="1850" t="s">
        <v>2844</v>
      </c>
      <c r="F681" s="1850" t="s">
        <v>2803</v>
      </c>
      <c r="G681" s="1850" t="s">
        <v>28</v>
      </c>
      <c r="H681" s="1850" t="s">
        <v>28</v>
      </c>
      <c r="I681" s="1850" t="s">
        <v>857</v>
      </c>
    </row>
    <row customHeight="1" ht="11.25">
      <c r="A682" s="1850" t="s">
        <v>2250</v>
      </c>
      <c r="B682" s="1850" t="s">
        <v>16</v>
      </c>
      <c r="C682" s="1850" t="s">
        <v>2859</v>
      </c>
      <c r="D682" s="1850" t="s">
        <v>2860</v>
      </c>
      <c r="E682" s="1850" t="s">
        <v>2861</v>
      </c>
      <c r="F682" s="1850" t="s">
        <v>2862</v>
      </c>
      <c r="G682" s="1850" t="s">
        <v>28</v>
      </c>
      <c r="H682" s="1850" t="s">
        <v>28</v>
      </c>
      <c r="I682" s="1850" t="s">
        <v>857</v>
      </c>
    </row>
    <row customHeight="1" ht="11.25">
      <c r="A683" s="1850" t="s">
        <v>2250</v>
      </c>
      <c r="B683" s="1850" t="s">
        <v>16</v>
      </c>
      <c r="C683" s="1850" t="s">
        <v>2869</v>
      </c>
      <c r="D683" s="1850" t="s">
        <v>2870</v>
      </c>
      <c r="E683" s="1850" t="s">
        <v>2871</v>
      </c>
      <c r="F683" s="1850" t="s">
        <v>2872</v>
      </c>
      <c r="G683" s="1850" t="s">
        <v>28</v>
      </c>
      <c r="H683" s="1850" t="s">
        <v>28</v>
      </c>
      <c r="I683" s="1850" t="s">
        <v>857</v>
      </c>
    </row>
    <row customHeight="1" ht="11.25">
      <c r="A684" s="1850" t="s">
        <v>2250</v>
      </c>
      <c r="B684" s="1850" t="s">
        <v>16</v>
      </c>
      <c r="C684" s="1850" t="s">
        <v>2891</v>
      </c>
      <c r="D684" s="1850" t="s">
        <v>2892</v>
      </c>
      <c r="E684" s="1850" t="s">
        <v>2893</v>
      </c>
      <c r="F684" s="1850" t="s">
        <v>2721</v>
      </c>
      <c r="G684" s="1850" t="s">
        <v>28</v>
      </c>
      <c r="H684" s="1850" t="s">
        <v>28</v>
      </c>
      <c r="I684" s="1850" t="s">
        <v>857</v>
      </c>
    </row>
    <row customHeight="1" ht="11.25">
      <c r="A685" s="1850" t="s">
        <v>2250</v>
      </c>
      <c r="B685" s="1850" t="s">
        <v>16</v>
      </c>
      <c r="C685" s="1850" t="s">
        <v>2894</v>
      </c>
      <c r="D685" s="1850" t="s">
        <v>2895</v>
      </c>
      <c r="E685" s="1850" t="s">
        <v>2896</v>
      </c>
      <c r="F685" s="1850" t="s">
        <v>2701</v>
      </c>
      <c r="G685" s="1850" t="s">
        <v>28</v>
      </c>
      <c r="H685" s="1850" t="s">
        <v>28</v>
      </c>
      <c r="I685" s="1850" t="s">
        <v>857</v>
      </c>
    </row>
    <row customHeight="1" ht="11.25">
      <c r="A686" s="1850" t="s">
        <v>2250</v>
      </c>
      <c r="B686" s="1850" t="s">
        <v>16</v>
      </c>
      <c r="C686" s="1850" t="s">
        <v>3692</v>
      </c>
      <c r="D686" s="1850" t="s">
        <v>3693</v>
      </c>
      <c r="E686" s="1850" t="s">
        <v>3694</v>
      </c>
      <c r="F686" s="1850" t="s">
        <v>2360</v>
      </c>
      <c r="G686" s="1850" t="s">
        <v>28</v>
      </c>
      <c r="H686" s="1850" t="s">
        <v>28</v>
      </c>
      <c r="I686" s="1850" t="s">
        <v>857</v>
      </c>
    </row>
    <row customHeight="1" ht="11.25">
      <c r="A687" s="1850" t="s">
        <v>2250</v>
      </c>
      <c r="B687" s="1850" t="s">
        <v>16</v>
      </c>
      <c r="C687" s="1850" t="s">
        <v>2912</v>
      </c>
      <c r="D687" s="1850" t="s">
        <v>2913</v>
      </c>
      <c r="E687" s="1850" t="s">
        <v>2570</v>
      </c>
      <c r="F687" s="1850" t="s">
        <v>2914</v>
      </c>
      <c r="G687" s="1850" t="s">
        <v>28</v>
      </c>
      <c r="H687" s="1850" t="s">
        <v>28</v>
      </c>
      <c r="I687" s="1850" t="s">
        <v>857</v>
      </c>
    </row>
    <row customHeight="1" ht="11.25">
      <c r="A688" s="1850" t="s">
        <v>2250</v>
      </c>
      <c r="B688" s="1850" t="s">
        <v>16</v>
      </c>
      <c r="C688" s="1850" t="s">
        <v>3695</v>
      </c>
      <c r="D688" s="1850" t="s">
        <v>3696</v>
      </c>
      <c r="E688" s="1850" t="s">
        <v>3697</v>
      </c>
      <c r="F688" s="1850" t="s">
        <v>2318</v>
      </c>
      <c r="G688" s="1850" t="s">
        <v>28</v>
      </c>
      <c r="H688" s="1850" t="s">
        <v>28</v>
      </c>
      <c r="I688" s="1850" t="s">
        <v>857</v>
      </c>
    </row>
    <row customHeight="1" ht="11.25">
      <c r="A689" s="1850" t="s">
        <v>2250</v>
      </c>
      <c r="B689" s="1850" t="s">
        <v>16</v>
      </c>
      <c r="C689" s="1850" t="s">
        <v>2924</v>
      </c>
      <c r="D689" s="1850" t="s">
        <v>2925</v>
      </c>
      <c r="E689" s="1850" t="s">
        <v>2926</v>
      </c>
      <c r="F689" s="1850" t="s">
        <v>2258</v>
      </c>
      <c r="G689" s="1850" t="s">
        <v>28</v>
      </c>
      <c r="H689" s="1850" t="s">
        <v>28</v>
      </c>
      <c r="I689" s="1850" t="s">
        <v>857</v>
      </c>
    </row>
    <row customHeight="1" ht="11.25">
      <c r="A690" s="1850" t="s">
        <v>2250</v>
      </c>
      <c r="B690" s="1850" t="s">
        <v>16</v>
      </c>
      <c r="C690" s="1850" t="s">
        <v>2927</v>
      </c>
      <c r="D690" s="1850" t="s">
        <v>2928</v>
      </c>
      <c r="E690" s="1850" t="s">
        <v>2929</v>
      </c>
      <c r="F690" s="1850" t="s">
        <v>2526</v>
      </c>
      <c r="G690" s="1850" t="s">
        <v>28</v>
      </c>
      <c r="H690" s="1850" t="s">
        <v>28</v>
      </c>
      <c r="I690" s="1850" t="s">
        <v>857</v>
      </c>
    </row>
    <row customHeight="1" ht="11.25">
      <c r="A691" s="1850" t="s">
        <v>2250</v>
      </c>
      <c r="B691" s="1850" t="s">
        <v>16</v>
      </c>
      <c r="C691" s="1850" t="s">
        <v>2930</v>
      </c>
      <c r="D691" s="1850" t="s">
        <v>2931</v>
      </c>
      <c r="E691" s="1850" t="s">
        <v>2932</v>
      </c>
      <c r="F691" s="1850" t="s">
        <v>2632</v>
      </c>
      <c r="G691" s="1850" t="s">
        <v>28</v>
      </c>
      <c r="H691" s="1850" t="s">
        <v>28</v>
      </c>
      <c r="I691" s="1850" t="s">
        <v>857</v>
      </c>
    </row>
    <row customHeight="1" ht="11.25">
      <c r="A692" s="1850" t="s">
        <v>2250</v>
      </c>
      <c r="B692" s="1850" t="s">
        <v>16</v>
      </c>
      <c r="C692" s="1850" t="s">
        <v>3698</v>
      </c>
      <c r="D692" s="1850" t="s">
        <v>3699</v>
      </c>
      <c r="E692" s="1850" t="s">
        <v>3700</v>
      </c>
      <c r="F692" s="1850" t="s">
        <v>2275</v>
      </c>
      <c r="G692" s="1850" t="s">
        <v>3701</v>
      </c>
      <c r="H692" s="1850" t="s">
        <v>28</v>
      </c>
      <c r="I692" s="1850" t="s">
        <v>857</v>
      </c>
    </row>
    <row customHeight="1" ht="11.25">
      <c r="A693" s="1850" t="s">
        <v>2250</v>
      </c>
      <c r="B693" s="1850" t="s">
        <v>16</v>
      </c>
      <c r="C693" s="1850" t="s">
        <v>2942</v>
      </c>
      <c r="D693" s="1850" t="s">
        <v>2943</v>
      </c>
      <c r="E693" s="1850" t="s">
        <v>2944</v>
      </c>
      <c r="F693" s="1850" t="s">
        <v>2296</v>
      </c>
      <c r="G693" s="1850" t="s">
        <v>28</v>
      </c>
      <c r="H693" s="1850" t="s">
        <v>28</v>
      </c>
      <c r="I693" s="1850" t="s">
        <v>857</v>
      </c>
    </row>
    <row customHeight="1" ht="11.25">
      <c r="A694" s="1850" t="s">
        <v>2250</v>
      </c>
      <c r="B694" s="1850" t="s">
        <v>16</v>
      </c>
      <c r="C694" s="1850" t="s">
        <v>3702</v>
      </c>
      <c r="D694" s="1850" t="s">
        <v>3703</v>
      </c>
      <c r="E694" s="1850" t="s">
        <v>3704</v>
      </c>
      <c r="F694" s="1850" t="s">
        <v>2485</v>
      </c>
      <c r="G694" s="1850" t="s">
        <v>28</v>
      </c>
      <c r="H694" s="1850" t="s">
        <v>28</v>
      </c>
      <c r="I694" s="1850" t="s">
        <v>857</v>
      </c>
    </row>
    <row customHeight="1" ht="11.25">
      <c r="A695" s="1850" t="s">
        <v>2250</v>
      </c>
      <c r="B695" s="1850" t="s">
        <v>16</v>
      </c>
      <c r="C695" s="1850" t="s">
        <v>3705</v>
      </c>
      <c r="D695" s="1850" t="s">
        <v>3706</v>
      </c>
      <c r="E695" s="1850" t="s">
        <v>3707</v>
      </c>
      <c r="F695" s="1850" t="s">
        <v>2989</v>
      </c>
      <c r="G695" s="1850" t="s">
        <v>28</v>
      </c>
      <c r="H695" s="1850" t="s">
        <v>28</v>
      </c>
      <c r="I695" s="1850" t="s">
        <v>857</v>
      </c>
    </row>
    <row customHeight="1" ht="11.25">
      <c r="A696" s="1850" t="s">
        <v>2250</v>
      </c>
      <c r="B696" s="1850" t="s">
        <v>16</v>
      </c>
      <c r="C696" s="1850" t="s">
        <v>3708</v>
      </c>
      <c r="D696" s="1850" t="s">
        <v>3709</v>
      </c>
      <c r="E696" s="1850" t="s">
        <v>3710</v>
      </c>
      <c r="F696" s="1850" t="s">
        <v>2522</v>
      </c>
      <c r="G696" s="1850" t="s">
        <v>28</v>
      </c>
      <c r="H696" s="1850" t="s">
        <v>28</v>
      </c>
      <c r="I696" s="1850" t="s">
        <v>857</v>
      </c>
    </row>
    <row customHeight="1" ht="11.25">
      <c r="A697" s="1850" t="s">
        <v>2250</v>
      </c>
      <c r="B697" s="1850" t="s">
        <v>16</v>
      </c>
      <c r="C697" s="1850" t="s">
        <v>3711</v>
      </c>
      <c r="D697" s="1850" t="s">
        <v>3712</v>
      </c>
      <c r="E697" s="1850" t="s">
        <v>3713</v>
      </c>
      <c r="F697" s="1850" t="s">
        <v>2841</v>
      </c>
      <c r="G697" s="1850" t="s">
        <v>28</v>
      </c>
      <c r="H697" s="1850" t="s">
        <v>28</v>
      </c>
      <c r="I697" s="1850" t="s">
        <v>857</v>
      </c>
    </row>
    <row customHeight="1" ht="11.25">
      <c r="A698" s="1850" t="s">
        <v>2250</v>
      </c>
      <c r="B698" s="1850" t="s">
        <v>16</v>
      </c>
      <c r="C698" s="1850" t="s">
        <v>3714</v>
      </c>
      <c r="D698" s="1850" t="s">
        <v>3715</v>
      </c>
      <c r="E698" s="1850" t="s">
        <v>3716</v>
      </c>
      <c r="F698" s="1850" t="s">
        <v>2636</v>
      </c>
      <c r="G698" s="1850" t="s">
        <v>28</v>
      </c>
      <c r="H698" s="1850" t="s">
        <v>28</v>
      </c>
      <c r="I698" s="1850" t="s">
        <v>857</v>
      </c>
    </row>
    <row customHeight="1" ht="11.25">
      <c r="A699" s="1850" t="s">
        <v>2250</v>
      </c>
      <c r="B699" s="1850" t="s">
        <v>16</v>
      </c>
      <c r="C699" s="1850" t="s">
        <v>3717</v>
      </c>
      <c r="D699" s="1850" t="s">
        <v>3718</v>
      </c>
      <c r="E699" s="1850" t="s">
        <v>3719</v>
      </c>
      <c r="F699" s="1850" t="s">
        <v>2862</v>
      </c>
      <c r="G699" s="1850" t="s">
        <v>28</v>
      </c>
      <c r="H699" s="1850" t="s">
        <v>28</v>
      </c>
      <c r="I699" s="1850" t="s">
        <v>857</v>
      </c>
    </row>
    <row customHeight="1" ht="11.25">
      <c r="A700" s="1850" t="s">
        <v>2250</v>
      </c>
      <c r="B700" s="1850" t="s">
        <v>16</v>
      </c>
      <c r="C700" s="1850" t="s">
        <v>3000</v>
      </c>
      <c r="D700" s="1850" t="s">
        <v>3001</v>
      </c>
      <c r="E700" s="1850" t="s">
        <v>3002</v>
      </c>
      <c r="F700" s="1850" t="s">
        <v>2691</v>
      </c>
      <c r="G700" s="1850" t="s">
        <v>28</v>
      </c>
      <c r="H700" s="1850" t="s">
        <v>28</v>
      </c>
      <c r="I700" s="1850" t="s">
        <v>857</v>
      </c>
    </row>
    <row customHeight="1" ht="11.25">
      <c r="A701" s="1850" t="s">
        <v>2250</v>
      </c>
      <c r="B701" s="1850" t="s">
        <v>16</v>
      </c>
      <c r="C701" s="1850" t="s">
        <v>3720</v>
      </c>
      <c r="D701" s="1850" t="s">
        <v>3001</v>
      </c>
      <c r="E701" s="1850" t="s">
        <v>3721</v>
      </c>
      <c r="F701" s="1850" t="s">
        <v>2289</v>
      </c>
      <c r="G701" s="1850" t="s">
        <v>28</v>
      </c>
      <c r="H701" s="1850" t="s">
        <v>28</v>
      </c>
      <c r="I701" s="1850" t="s">
        <v>857</v>
      </c>
    </row>
    <row customHeight="1" ht="11.25">
      <c r="A702" s="1850" t="s">
        <v>2250</v>
      </c>
      <c r="B702" s="1850" t="s">
        <v>16</v>
      </c>
      <c r="C702" s="1850" t="s">
        <v>3722</v>
      </c>
      <c r="D702" s="1850" t="s">
        <v>3723</v>
      </c>
      <c r="E702" s="1850" t="s">
        <v>3724</v>
      </c>
      <c r="F702" s="1850" t="s">
        <v>2303</v>
      </c>
      <c r="G702" s="1850" t="s">
        <v>28</v>
      </c>
      <c r="H702" s="1850" t="s">
        <v>28</v>
      </c>
      <c r="I702" s="1850" t="s">
        <v>857</v>
      </c>
    </row>
    <row customHeight="1" ht="11.25">
      <c r="A703" s="1850" t="s">
        <v>2250</v>
      </c>
      <c r="B703" s="1850" t="s">
        <v>16</v>
      </c>
      <c r="C703" s="1850" t="s">
        <v>3006</v>
      </c>
      <c r="D703" s="1850" t="s">
        <v>3007</v>
      </c>
      <c r="E703" s="1850" t="s">
        <v>3008</v>
      </c>
      <c r="F703" s="1850" t="s">
        <v>2534</v>
      </c>
      <c r="G703" s="1850" t="s">
        <v>28</v>
      </c>
      <c r="H703" s="1850" t="s">
        <v>28</v>
      </c>
      <c r="I703" s="1850" t="s">
        <v>857</v>
      </c>
    </row>
    <row customHeight="1" ht="11.25">
      <c r="A704" s="1850" t="s">
        <v>2250</v>
      </c>
      <c r="B704" s="1850" t="s">
        <v>16</v>
      </c>
      <c r="C704" s="1850" t="s">
        <v>3015</v>
      </c>
      <c r="D704" s="1850" t="s">
        <v>3016</v>
      </c>
      <c r="E704" s="1850" t="s">
        <v>3017</v>
      </c>
      <c r="F704" s="1850" t="s">
        <v>3018</v>
      </c>
      <c r="G704" s="1850" t="s">
        <v>28</v>
      </c>
      <c r="H704" s="1850" t="s">
        <v>28</v>
      </c>
      <c r="I704" s="1850" t="s">
        <v>857</v>
      </c>
    </row>
    <row customHeight="1" ht="11.25">
      <c r="A705" s="1850" t="s">
        <v>2250</v>
      </c>
      <c r="B705" s="1850" t="s">
        <v>16</v>
      </c>
      <c r="C705" s="1850" t="s">
        <v>3725</v>
      </c>
      <c r="D705" s="1850" t="s">
        <v>3726</v>
      </c>
      <c r="E705" s="1850" t="s">
        <v>3727</v>
      </c>
      <c r="F705" s="1850" t="s">
        <v>3728</v>
      </c>
      <c r="G705" s="1850" t="s">
        <v>28</v>
      </c>
      <c r="H705" s="1850" t="s">
        <v>28</v>
      </c>
      <c r="I705" s="1850" t="s">
        <v>857</v>
      </c>
    </row>
    <row customHeight="1" ht="11.25">
      <c r="A706" s="1850" t="s">
        <v>2250</v>
      </c>
      <c r="B706" s="1850" t="s">
        <v>16</v>
      </c>
      <c r="C706" s="1850" t="s">
        <v>3729</v>
      </c>
      <c r="D706" s="1850" t="s">
        <v>3730</v>
      </c>
      <c r="E706" s="1850" t="s">
        <v>3731</v>
      </c>
      <c r="F706" s="1850" t="s">
        <v>2862</v>
      </c>
      <c r="G706" s="1850" t="s">
        <v>28</v>
      </c>
      <c r="H706" s="1850" t="s">
        <v>28</v>
      </c>
      <c r="I706" s="1850" t="s">
        <v>857</v>
      </c>
    </row>
    <row customHeight="1" ht="11.25">
      <c r="A707" s="1850" t="s">
        <v>2250</v>
      </c>
      <c r="B707" s="1850" t="s">
        <v>16</v>
      </c>
      <c r="C707" s="1850" t="s">
        <v>3732</v>
      </c>
      <c r="D707" s="1850" t="s">
        <v>3733</v>
      </c>
      <c r="E707" s="1850" t="s">
        <v>3734</v>
      </c>
      <c r="F707" s="1850" t="s">
        <v>2311</v>
      </c>
      <c r="G707" s="1850" t="s">
        <v>28</v>
      </c>
      <c r="H707" s="1850" t="s">
        <v>28</v>
      </c>
      <c r="I707" s="1850" t="s">
        <v>857</v>
      </c>
    </row>
    <row customHeight="1" ht="11.25">
      <c r="A708" s="1850" t="s">
        <v>2250</v>
      </c>
      <c r="B708" s="1850" t="s">
        <v>16</v>
      </c>
      <c r="C708" s="1850" t="s">
        <v>3040</v>
      </c>
      <c r="D708" s="1850" t="s">
        <v>3041</v>
      </c>
      <c r="E708" s="1850" t="s">
        <v>3042</v>
      </c>
      <c r="F708" s="1850" t="s">
        <v>2485</v>
      </c>
      <c r="G708" s="1850" t="s">
        <v>28</v>
      </c>
      <c r="H708" s="1850" t="s">
        <v>28</v>
      </c>
      <c r="I708" s="1850" t="s">
        <v>857</v>
      </c>
    </row>
    <row customHeight="1" ht="11.25">
      <c r="A709" s="1850" t="s">
        <v>2250</v>
      </c>
      <c r="B709" s="1850" t="s">
        <v>16</v>
      </c>
      <c r="C709" s="1850" t="s">
        <v>3735</v>
      </c>
      <c r="D709" s="1850" t="s">
        <v>3736</v>
      </c>
      <c r="E709" s="1850" t="s">
        <v>3737</v>
      </c>
      <c r="F709" s="1850" t="s">
        <v>2841</v>
      </c>
      <c r="G709" s="1850" t="s">
        <v>28</v>
      </c>
      <c r="H709" s="1850" t="s">
        <v>28</v>
      </c>
      <c r="I709" s="1850" t="s">
        <v>857</v>
      </c>
    </row>
    <row customHeight="1" ht="11.25">
      <c r="A710" s="1850" t="s">
        <v>2250</v>
      </c>
      <c r="B710" s="1850" t="s">
        <v>16</v>
      </c>
      <c r="C710" s="1850" t="s">
        <v>3050</v>
      </c>
      <c r="D710" s="1850" t="s">
        <v>3051</v>
      </c>
      <c r="E710" s="1850" t="s">
        <v>3052</v>
      </c>
      <c r="F710" s="1850" t="s">
        <v>2296</v>
      </c>
      <c r="G710" s="1850" t="s">
        <v>28</v>
      </c>
      <c r="H710" s="1850" t="s">
        <v>28</v>
      </c>
      <c r="I710" s="1850" t="s">
        <v>857</v>
      </c>
    </row>
    <row customHeight="1" ht="11.25">
      <c r="A711" s="1850" t="s">
        <v>2250</v>
      </c>
      <c r="B711" s="1850" t="s">
        <v>16</v>
      </c>
      <c r="C711" s="1850" t="s">
        <v>3053</v>
      </c>
      <c r="D711" s="1850" t="s">
        <v>3054</v>
      </c>
      <c r="E711" s="1850" t="s">
        <v>3055</v>
      </c>
      <c r="F711" s="1850" t="s">
        <v>2493</v>
      </c>
      <c r="G711" s="1850" t="s">
        <v>28</v>
      </c>
      <c r="H711" s="1850" t="s">
        <v>28</v>
      </c>
      <c r="I711" s="1850" t="s">
        <v>857</v>
      </c>
    </row>
    <row customHeight="1" ht="11.25">
      <c r="A712" s="1850" t="s">
        <v>2250</v>
      </c>
      <c r="B712" s="1850" t="s">
        <v>16</v>
      </c>
      <c r="C712" s="1850" t="s">
        <v>3738</v>
      </c>
      <c r="D712" s="1850" t="s">
        <v>3739</v>
      </c>
      <c r="E712" s="1850" t="s">
        <v>3740</v>
      </c>
      <c r="F712" s="1850" t="s">
        <v>2318</v>
      </c>
      <c r="G712" s="1850" t="s">
        <v>28</v>
      </c>
      <c r="H712" s="1850" t="s">
        <v>28</v>
      </c>
      <c r="I712" s="1850" t="s">
        <v>857</v>
      </c>
    </row>
    <row customHeight="1" ht="11.25">
      <c r="A713" s="1850" t="s">
        <v>2250</v>
      </c>
      <c r="B713" s="1850" t="s">
        <v>16</v>
      </c>
      <c r="C713" s="1850" t="s">
        <v>3741</v>
      </c>
      <c r="D713" s="1850" t="s">
        <v>3742</v>
      </c>
      <c r="E713" s="1850" t="s">
        <v>3743</v>
      </c>
      <c r="F713" s="1850" t="s">
        <v>2318</v>
      </c>
      <c r="G713" s="1850" t="s">
        <v>28</v>
      </c>
      <c r="H713" s="1850" t="s">
        <v>28</v>
      </c>
      <c r="I713" s="1850" t="s">
        <v>857</v>
      </c>
    </row>
    <row customHeight="1" ht="11.25">
      <c r="A714" s="1850" t="s">
        <v>2250</v>
      </c>
      <c r="B714" s="1850" t="s">
        <v>16</v>
      </c>
      <c r="C714" s="1850" t="s">
        <v>3744</v>
      </c>
      <c r="D714" s="1850" t="s">
        <v>3745</v>
      </c>
      <c r="E714" s="1850" t="s">
        <v>3746</v>
      </c>
      <c r="F714" s="1850" t="s">
        <v>2318</v>
      </c>
      <c r="G714" s="1850" t="s">
        <v>28</v>
      </c>
      <c r="H714" s="1850" t="s">
        <v>28</v>
      </c>
      <c r="I714" s="1850" t="s">
        <v>857</v>
      </c>
    </row>
    <row customHeight="1" ht="11.25">
      <c r="A715" s="1850" t="s">
        <v>2250</v>
      </c>
      <c r="B715" s="1850" t="s">
        <v>16</v>
      </c>
      <c r="C715" s="1850" t="s">
        <v>3747</v>
      </c>
      <c r="D715" s="1850" t="s">
        <v>3748</v>
      </c>
      <c r="E715" s="1850" t="s">
        <v>3749</v>
      </c>
      <c r="F715" s="1850" t="s">
        <v>2335</v>
      </c>
      <c r="G715" s="1850" t="s">
        <v>28</v>
      </c>
      <c r="H715" s="1850" t="s">
        <v>28</v>
      </c>
      <c r="I715" s="1850" t="s">
        <v>857</v>
      </c>
    </row>
    <row customHeight="1" ht="11.25">
      <c r="A716" s="1850" t="s">
        <v>2250</v>
      </c>
      <c r="B716" s="1850" t="s">
        <v>16</v>
      </c>
      <c r="C716" s="1850" t="s">
        <v>3072</v>
      </c>
      <c r="D716" s="1850" t="s">
        <v>3073</v>
      </c>
      <c r="E716" s="1850" t="s">
        <v>3074</v>
      </c>
      <c r="F716" s="1850" t="s">
        <v>2343</v>
      </c>
      <c r="G716" s="1850" t="s">
        <v>3075</v>
      </c>
      <c r="H716" s="1850" t="s">
        <v>28</v>
      </c>
      <c r="I716" s="1850" t="s">
        <v>857</v>
      </c>
    </row>
    <row customHeight="1" ht="11.25">
      <c r="A717" s="1850" t="s">
        <v>2250</v>
      </c>
      <c r="B717" s="1850" t="s">
        <v>16</v>
      </c>
      <c r="C717" s="1850" t="s">
        <v>3076</v>
      </c>
      <c r="D717" s="1850" t="s">
        <v>3077</v>
      </c>
      <c r="E717" s="1850" t="s">
        <v>3078</v>
      </c>
      <c r="F717" s="1850" t="s">
        <v>2296</v>
      </c>
      <c r="G717" s="1850" t="s">
        <v>28</v>
      </c>
      <c r="H717" s="1850" t="s">
        <v>28</v>
      </c>
      <c r="I717" s="1850" t="s">
        <v>857</v>
      </c>
    </row>
    <row customHeight="1" ht="11.25">
      <c r="A718" s="1850" t="s">
        <v>2250</v>
      </c>
      <c r="B718" s="1850" t="s">
        <v>16</v>
      </c>
      <c r="C718" s="1850" t="s">
        <v>3098</v>
      </c>
      <c r="D718" s="1850" t="s">
        <v>3099</v>
      </c>
      <c r="E718" s="1850" t="s">
        <v>3100</v>
      </c>
      <c r="F718" s="1850" t="s">
        <v>2343</v>
      </c>
      <c r="G718" s="1850" t="s">
        <v>28</v>
      </c>
      <c r="H718" s="1850" t="s">
        <v>28</v>
      </c>
      <c r="I718" s="1850" t="s">
        <v>857</v>
      </c>
    </row>
    <row customHeight="1" ht="11.25">
      <c r="A719" s="1850" t="s">
        <v>2250</v>
      </c>
      <c r="B719" s="1850" t="s">
        <v>16</v>
      </c>
      <c r="C719" s="1850" t="s">
        <v>3750</v>
      </c>
      <c r="D719" s="1850" t="s">
        <v>3099</v>
      </c>
      <c r="E719" s="1850" t="s">
        <v>3751</v>
      </c>
      <c r="F719" s="1850" t="s">
        <v>2258</v>
      </c>
      <c r="G719" s="1850" t="s">
        <v>28</v>
      </c>
      <c r="H719" s="1850" t="s">
        <v>28</v>
      </c>
      <c r="I719" s="1850" t="s">
        <v>857</v>
      </c>
    </row>
    <row customHeight="1" ht="11.25">
      <c r="A720" s="1850" t="s">
        <v>2250</v>
      </c>
      <c r="B720" s="1850" t="s">
        <v>16</v>
      </c>
      <c r="C720" s="1850" t="s">
        <v>3101</v>
      </c>
      <c r="D720" s="1850" t="s">
        <v>3102</v>
      </c>
      <c r="E720" s="1850" t="s">
        <v>3103</v>
      </c>
      <c r="F720" s="1850" t="s">
        <v>2552</v>
      </c>
      <c r="G720" s="1850" t="s">
        <v>28</v>
      </c>
      <c r="H720" s="1850" t="s">
        <v>28</v>
      </c>
      <c r="I720" s="1850" t="s">
        <v>857</v>
      </c>
    </row>
    <row customHeight="1" ht="11.25">
      <c r="A721" s="1850" t="s">
        <v>2250</v>
      </c>
      <c r="B721" s="1850" t="s">
        <v>16</v>
      </c>
      <c r="C721" s="1850" t="s">
        <v>3752</v>
      </c>
      <c r="D721" s="1850" t="s">
        <v>3753</v>
      </c>
      <c r="E721" s="1850" t="s">
        <v>3754</v>
      </c>
      <c r="F721" s="1850" t="s">
        <v>2708</v>
      </c>
      <c r="G721" s="1850" t="s">
        <v>28</v>
      </c>
      <c r="H721" s="1850" t="s">
        <v>28</v>
      </c>
      <c r="I721" s="1850" t="s">
        <v>857</v>
      </c>
    </row>
    <row customHeight="1" ht="11.25">
      <c r="A722" s="1850" t="s">
        <v>2250</v>
      </c>
      <c r="B722" s="1850" t="s">
        <v>16</v>
      </c>
      <c r="C722" s="1850" t="s">
        <v>3755</v>
      </c>
      <c r="D722" s="1850" t="s">
        <v>3756</v>
      </c>
      <c r="E722" s="1850" t="s">
        <v>3757</v>
      </c>
      <c r="F722" s="1850" t="s">
        <v>2447</v>
      </c>
      <c r="G722" s="1850" t="s">
        <v>28</v>
      </c>
      <c r="H722" s="1850" t="s">
        <v>28</v>
      </c>
      <c r="I722" s="1850" t="s">
        <v>857</v>
      </c>
    </row>
    <row customHeight="1" ht="11.25">
      <c r="A723" s="1850" t="s">
        <v>2250</v>
      </c>
      <c r="B723" s="1850" t="s">
        <v>16</v>
      </c>
      <c r="C723" s="1850" t="s">
        <v>3117</v>
      </c>
      <c r="D723" s="1850" t="s">
        <v>3118</v>
      </c>
      <c r="E723" s="1850" t="s">
        <v>3119</v>
      </c>
      <c r="F723" s="1850" t="s">
        <v>3120</v>
      </c>
      <c r="G723" s="1850" t="s">
        <v>3121</v>
      </c>
      <c r="H723" s="1850" t="s">
        <v>28</v>
      </c>
      <c r="I723" s="1850" t="s">
        <v>857</v>
      </c>
    </row>
    <row customHeight="1" ht="11.25">
      <c r="A724" s="1850" t="s">
        <v>2250</v>
      </c>
      <c r="B724" s="1850" t="s">
        <v>16</v>
      </c>
      <c r="C724" s="1850" t="s">
        <v>3758</v>
      </c>
      <c r="D724" s="1850" t="s">
        <v>3759</v>
      </c>
      <c r="E724" s="1850" t="s">
        <v>3760</v>
      </c>
      <c r="F724" s="1850" t="s">
        <v>2721</v>
      </c>
      <c r="G724" s="1850" t="s">
        <v>28</v>
      </c>
      <c r="H724" s="1850" t="s">
        <v>28</v>
      </c>
      <c r="I724" s="1850" t="s">
        <v>857</v>
      </c>
    </row>
    <row customHeight="1" ht="11.25">
      <c r="A725" s="1850" t="s">
        <v>2250</v>
      </c>
      <c r="B725" s="1850" t="s">
        <v>16</v>
      </c>
      <c r="C725" s="1850" t="s">
        <v>3144</v>
      </c>
      <c r="D725" s="1850" t="s">
        <v>3145</v>
      </c>
      <c r="E725" s="1850" t="s">
        <v>3146</v>
      </c>
      <c r="F725" s="1850" t="s">
        <v>52</v>
      </c>
      <c r="G725" s="1850" t="s">
        <v>28</v>
      </c>
      <c r="H725" s="1850" t="s">
        <v>28</v>
      </c>
      <c r="I725" s="1850" t="s">
        <v>857</v>
      </c>
    </row>
    <row customHeight="1" ht="11.25">
      <c r="A726" s="1850" t="s">
        <v>2250</v>
      </c>
      <c r="B726" s="1850" t="s">
        <v>16</v>
      </c>
      <c r="C726" s="1850" t="s">
        <v>3761</v>
      </c>
      <c r="D726" s="1850" t="s">
        <v>3762</v>
      </c>
      <c r="E726" s="1850" t="s">
        <v>3763</v>
      </c>
      <c r="F726" s="1850" t="s">
        <v>2263</v>
      </c>
      <c r="G726" s="1850" t="s">
        <v>28</v>
      </c>
      <c r="H726" s="1850" t="s">
        <v>28</v>
      </c>
      <c r="I726" s="1850" t="s">
        <v>857</v>
      </c>
    </row>
    <row customHeight="1" ht="11.25">
      <c r="A727" s="1850" t="s">
        <v>2250</v>
      </c>
      <c r="B727" s="1850" t="s">
        <v>16</v>
      </c>
      <c r="C727" s="1850" t="s">
        <v>3153</v>
      </c>
      <c r="D727" s="1850" t="s">
        <v>3154</v>
      </c>
      <c r="E727" s="1850" t="s">
        <v>3155</v>
      </c>
      <c r="F727" s="1850" t="s">
        <v>2485</v>
      </c>
      <c r="G727" s="1850" t="s">
        <v>28</v>
      </c>
      <c r="H727" s="1850" t="s">
        <v>28</v>
      </c>
      <c r="I727" s="1850" t="s">
        <v>857</v>
      </c>
    </row>
    <row customHeight="1" ht="11.25">
      <c r="A728" s="1850" t="s">
        <v>2250</v>
      </c>
      <c r="B728" s="1850" t="s">
        <v>16</v>
      </c>
      <c r="C728" s="1850" t="s">
        <v>3204</v>
      </c>
      <c r="D728" s="1850" t="s">
        <v>3205</v>
      </c>
      <c r="E728" s="1850" t="s">
        <v>3206</v>
      </c>
      <c r="F728" s="1850" t="s">
        <v>2263</v>
      </c>
      <c r="G728" s="1850" t="s">
        <v>28</v>
      </c>
      <c r="H728" s="1850" t="s">
        <v>28</v>
      </c>
      <c r="I728" s="1850" t="s">
        <v>857</v>
      </c>
    </row>
    <row customHeight="1" ht="11.25">
      <c r="A729" s="1850" t="s">
        <v>2250</v>
      </c>
      <c r="B729" s="1850" t="s">
        <v>16</v>
      </c>
      <c r="C729" s="1850" t="s">
        <v>3764</v>
      </c>
      <c r="D729" s="1850" t="s">
        <v>3765</v>
      </c>
      <c r="E729" s="1850" t="s">
        <v>3766</v>
      </c>
      <c r="F729" s="1850" t="s">
        <v>2311</v>
      </c>
      <c r="G729" s="1850" t="s">
        <v>28</v>
      </c>
      <c r="H729" s="1850" t="s">
        <v>28</v>
      </c>
      <c r="I729" s="1850" t="s">
        <v>857</v>
      </c>
    </row>
    <row customHeight="1" ht="11.25">
      <c r="A730" s="1850" t="s">
        <v>2250</v>
      </c>
      <c r="B730" s="1850" t="s">
        <v>16</v>
      </c>
      <c r="C730" s="1850" t="s">
        <v>3767</v>
      </c>
      <c r="D730" s="1850" t="s">
        <v>3768</v>
      </c>
      <c r="E730" s="1850" t="s">
        <v>3769</v>
      </c>
      <c r="F730" s="1850" t="s">
        <v>2275</v>
      </c>
      <c r="G730" s="1850" t="s">
        <v>28</v>
      </c>
      <c r="H730" s="1850" t="s">
        <v>28</v>
      </c>
      <c r="I730" s="1850" t="s">
        <v>857</v>
      </c>
    </row>
    <row customHeight="1" ht="11.25">
      <c r="A731" s="1850" t="s">
        <v>2250</v>
      </c>
      <c r="B731" s="1850" t="s">
        <v>16</v>
      </c>
      <c r="C731" s="1850" t="s">
        <v>3770</v>
      </c>
      <c r="D731" s="1850" t="s">
        <v>3771</v>
      </c>
      <c r="E731" s="1850" t="s">
        <v>3772</v>
      </c>
      <c r="F731" s="1850" t="s">
        <v>3203</v>
      </c>
      <c r="G731" s="1850" t="s">
        <v>28</v>
      </c>
      <c r="H731" s="1850" t="s">
        <v>28</v>
      </c>
      <c r="I731" s="1850" t="s">
        <v>857</v>
      </c>
    </row>
    <row customHeight="1" ht="11.25">
      <c r="A732" s="1850" t="s">
        <v>2250</v>
      </c>
      <c r="B732" s="1850" t="s">
        <v>16</v>
      </c>
      <c r="C732" s="1850" t="s">
        <v>3773</v>
      </c>
      <c r="D732" s="1850" t="s">
        <v>3774</v>
      </c>
      <c r="E732" s="1850" t="s">
        <v>3775</v>
      </c>
      <c r="F732" s="1850" t="s">
        <v>2318</v>
      </c>
      <c r="G732" s="1850" t="s">
        <v>3776</v>
      </c>
      <c r="H732" s="1850" t="s">
        <v>28</v>
      </c>
      <c r="I732" s="1850" t="s">
        <v>857</v>
      </c>
    </row>
    <row customHeight="1" ht="11.25">
      <c r="A733" s="1850" t="s">
        <v>2250</v>
      </c>
      <c r="B733" s="1850" t="s">
        <v>16</v>
      </c>
      <c r="C733" s="1850" t="s">
        <v>3777</v>
      </c>
      <c r="D733" s="1850" t="s">
        <v>3778</v>
      </c>
      <c r="E733" s="1850" t="s">
        <v>3779</v>
      </c>
      <c r="F733" s="1850" t="s">
        <v>2318</v>
      </c>
      <c r="G733" s="1850" t="s">
        <v>28</v>
      </c>
      <c r="H733" s="1850" t="s">
        <v>28</v>
      </c>
      <c r="I733" s="1850" t="s">
        <v>857</v>
      </c>
    </row>
    <row customHeight="1" ht="11.25">
      <c r="A734" s="1850" t="s">
        <v>2250</v>
      </c>
      <c r="B734" s="1850" t="s">
        <v>16</v>
      </c>
      <c r="C734" s="1850" t="s">
        <v>3780</v>
      </c>
      <c r="D734" s="1850" t="s">
        <v>3781</v>
      </c>
      <c r="E734" s="1850" t="s">
        <v>3782</v>
      </c>
      <c r="F734" s="1850" t="s">
        <v>3120</v>
      </c>
      <c r="G734" s="1850" t="s">
        <v>3783</v>
      </c>
      <c r="H734" s="1850" t="s">
        <v>28</v>
      </c>
      <c r="I734" s="1850" t="s">
        <v>857</v>
      </c>
    </row>
    <row customHeight="1" ht="11.25">
      <c r="A735" s="1850" t="s">
        <v>2250</v>
      </c>
      <c r="B735" s="1850" t="s">
        <v>16</v>
      </c>
      <c r="C735" s="1850" t="s">
        <v>3224</v>
      </c>
      <c r="D735" s="1850" t="s">
        <v>3225</v>
      </c>
      <c r="E735" s="1850" t="s">
        <v>3226</v>
      </c>
      <c r="F735" s="1850" t="s">
        <v>2311</v>
      </c>
      <c r="G735" s="1850" t="s">
        <v>28</v>
      </c>
      <c r="H735" s="1850" t="s">
        <v>28</v>
      </c>
      <c r="I735" s="1850" t="s">
        <v>857</v>
      </c>
    </row>
    <row customHeight="1" ht="11.25">
      <c r="A736" s="1850" t="s">
        <v>2250</v>
      </c>
      <c r="B736" s="1850" t="s">
        <v>16</v>
      </c>
      <c r="C736" s="1850" t="s">
        <v>3227</v>
      </c>
      <c r="D736" s="1850" t="s">
        <v>3228</v>
      </c>
      <c r="E736" s="1850" t="s">
        <v>3229</v>
      </c>
      <c r="F736" s="1850" t="s">
        <v>2515</v>
      </c>
      <c r="G736" s="1850" t="s">
        <v>28</v>
      </c>
      <c r="H736" s="1850" t="s">
        <v>28</v>
      </c>
      <c r="I736" s="1850" t="s">
        <v>857</v>
      </c>
    </row>
    <row customHeight="1" ht="11.25">
      <c r="A737" s="1850" t="s">
        <v>2250</v>
      </c>
      <c r="B737" s="1850" t="s">
        <v>16</v>
      </c>
      <c r="C737" s="1850" t="s">
        <v>3237</v>
      </c>
      <c r="D737" s="1850" t="s">
        <v>3238</v>
      </c>
      <c r="E737" s="1850" t="s">
        <v>3239</v>
      </c>
      <c r="F737" s="1850" t="s">
        <v>2318</v>
      </c>
      <c r="G737" s="1850" t="s">
        <v>28</v>
      </c>
      <c r="H737" s="1850" t="s">
        <v>28</v>
      </c>
      <c r="I737" s="1850" t="s">
        <v>857</v>
      </c>
    </row>
    <row customHeight="1" ht="11.25">
      <c r="A738" s="1850" t="s">
        <v>2250</v>
      </c>
      <c r="B738" s="1850" t="s">
        <v>16</v>
      </c>
      <c r="C738" s="1850" t="s">
        <v>3261</v>
      </c>
      <c r="D738" s="1850" t="s">
        <v>3262</v>
      </c>
      <c r="E738" s="1850" t="s">
        <v>3263</v>
      </c>
      <c r="F738" s="1850" t="s">
        <v>2447</v>
      </c>
      <c r="G738" s="1850" t="s">
        <v>3264</v>
      </c>
      <c r="H738" s="1850" t="s">
        <v>28</v>
      </c>
      <c r="I738" s="1850" t="s">
        <v>857</v>
      </c>
    </row>
    <row customHeight="1" ht="11.25">
      <c r="A739" s="1850" t="s">
        <v>2250</v>
      </c>
      <c r="B739" s="1850" t="s">
        <v>16</v>
      </c>
      <c r="C739" s="1850" t="s">
        <v>3784</v>
      </c>
      <c r="D739" s="1850" t="s">
        <v>3785</v>
      </c>
      <c r="E739" s="1850" t="s">
        <v>3786</v>
      </c>
      <c r="F739" s="1850" t="s">
        <v>2728</v>
      </c>
      <c r="G739" s="1850" t="s">
        <v>28</v>
      </c>
      <c r="H739" s="1850" t="s">
        <v>28</v>
      </c>
      <c r="I739" s="1850" t="s">
        <v>857</v>
      </c>
    </row>
    <row customHeight="1" ht="11.25">
      <c r="A740" s="1850" t="s">
        <v>2250</v>
      </c>
      <c r="B740" s="1850" t="s">
        <v>16</v>
      </c>
      <c r="C740" s="1850" t="s">
        <v>3277</v>
      </c>
      <c r="D740" s="1850" t="s">
        <v>3278</v>
      </c>
      <c r="E740" s="1850" t="s">
        <v>3279</v>
      </c>
      <c r="F740" s="1850" t="s">
        <v>2485</v>
      </c>
      <c r="G740" s="1850" t="s">
        <v>28</v>
      </c>
      <c r="H740" s="1850" t="s">
        <v>28</v>
      </c>
      <c r="I740" s="1850" t="s">
        <v>857</v>
      </c>
    </row>
    <row customHeight="1" ht="11.25">
      <c r="A741" s="1850" t="s">
        <v>2250</v>
      </c>
      <c r="B741" s="1850" t="s">
        <v>16</v>
      </c>
      <c r="C741" s="1850" t="s">
        <v>3280</v>
      </c>
      <c r="D741" s="1850" t="s">
        <v>3281</v>
      </c>
      <c r="E741" s="1850" t="s">
        <v>3282</v>
      </c>
      <c r="F741" s="1850" t="s">
        <v>2322</v>
      </c>
      <c r="G741" s="1850" t="s">
        <v>28</v>
      </c>
      <c r="H741" s="1850" t="s">
        <v>28</v>
      </c>
      <c r="I741" s="1850" t="s">
        <v>857</v>
      </c>
    </row>
    <row customHeight="1" ht="11.25">
      <c r="A742" s="1850" t="s">
        <v>2250</v>
      </c>
      <c r="B742" s="1850" t="s">
        <v>16</v>
      </c>
      <c r="C742" s="1850" t="s">
        <v>3787</v>
      </c>
      <c r="D742" s="1850" t="s">
        <v>3788</v>
      </c>
      <c r="E742" s="1850" t="s">
        <v>3789</v>
      </c>
      <c r="F742" s="1850" t="s">
        <v>2318</v>
      </c>
      <c r="G742" s="1850" t="s">
        <v>28</v>
      </c>
      <c r="H742" s="1850" t="s">
        <v>28</v>
      </c>
      <c r="I742" s="1850" t="s">
        <v>857</v>
      </c>
    </row>
    <row customHeight="1" ht="11.25">
      <c r="A743" s="1850" t="s">
        <v>2250</v>
      </c>
      <c r="B743" s="1850" t="s">
        <v>16</v>
      </c>
      <c r="C743" s="1850" t="s">
        <v>3310</v>
      </c>
      <c r="D743" s="1850" t="s">
        <v>3311</v>
      </c>
      <c r="E743" s="1850" t="s">
        <v>3312</v>
      </c>
      <c r="F743" s="1850" t="s">
        <v>2322</v>
      </c>
      <c r="G743" s="1850" t="s">
        <v>28</v>
      </c>
      <c r="H743" s="1850" t="s">
        <v>28</v>
      </c>
      <c r="I743" s="1850" t="s">
        <v>857</v>
      </c>
    </row>
    <row customHeight="1" ht="11.25">
      <c r="A744" s="1850" t="s">
        <v>2250</v>
      </c>
      <c r="B744" s="1850" t="s">
        <v>16</v>
      </c>
      <c r="C744" s="1850" t="s">
        <v>3336</v>
      </c>
      <c r="D744" s="1850" t="s">
        <v>3337</v>
      </c>
      <c r="E744" s="1850" t="s">
        <v>3338</v>
      </c>
      <c r="F744" s="1850" t="s">
        <v>2285</v>
      </c>
      <c r="G744" s="1850" t="s">
        <v>28</v>
      </c>
      <c r="H744" s="1850" t="s">
        <v>28</v>
      </c>
      <c r="I744" s="1850" t="s">
        <v>857</v>
      </c>
    </row>
    <row customHeight="1" ht="11.25">
      <c r="A745" s="1850" t="s">
        <v>2250</v>
      </c>
      <c r="B745" s="1850" t="s">
        <v>16</v>
      </c>
      <c r="C745" s="1850" t="s">
        <v>3790</v>
      </c>
      <c r="D745" s="1850" t="s">
        <v>3791</v>
      </c>
      <c r="E745" s="1850" t="s">
        <v>3792</v>
      </c>
      <c r="F745" s="1850" t="s">
        <v>2541</v>
      </c>
      <c r="G745" s="1850" t="s">
        <v>28</v>
      </c>
      <c r="H745" s="1850" t="s">
        <v>28</v>
      </c>
      <c r="I745" s="1850" t="s">
        <v>857</v>
      </c>
    </row>
    <row customHeight="1" ht="11.25">
      <c r="A746" s="1850" t="s">
        <v>2250</v>
      </c>
      <c r="B746" s="1850" t="s">
        <v>16</v>
      </c>
      <c r="C746" s="1850" t="s">
        <v>3793</v>
      </c>
      <c r="D746" s="1850" t="s">
        <v>3794</v>
      </c>
      <c r="E746" s="1850" t="s">
        <v>3795</v>
      </c>
      <c r="F746" s="1850" t="s">
        <v>2526</v>
      </c>
      <c r="G746" s="1850" t="s">
        <v>28</v>
      </c>
      <c r="H746" s="1850" t="s">
        <v>28</v>
      </c>
      <c r="I746" s="1850" t="s">
        <v>857</v>
      </c>
    </row>
    <row customHeight="1" ht="11.25">
      <c r="A747" s="1850" t="s">
        <v>2250</v>
      </c>
      <c r="B747" s="1850" t="s">
        <v>16</v>
      </c>
      <c r="C747" s="1850" t="s">
        <v>3796</v>
      </c>
      <c r="D747" s="1850" t="s">
        <v>3797</v>
      </c>
      <c r="E747" s="1850" t="s">
        <v>3798</v>
      </c>
      <c r="F747" s="1850" t="s">
        <v>2552</v>
      </c>
      <c r="G747" s="1850" t="s">
        <v>28</v>
      </c>
      <c r="H747" s="1850" t="s">
        <v>28</v>
      </c>
      <c r="I747" s="1850" t="s">
        <v>857</v>
      </c>
    </row>
    <row customHeight="1" ht="11.25">
      <c r="A748" s="1850" t="s">
        <v>2250</v>
      </c>
      <c r="B748" s="1850" t="s">
        <v>16</v>
      </c>
      <c r="C748" s="1850" t="s">
        <v>3799</v>
      </c>
      <c r="D748" s="1850" t="s">
        <v>3800</v>
      </c>
      <c r="E748" s="1850" t="s">
        <v>3801</v>
      </c>
      <c r="F748" s="1850" t="s">
        <v>2318</v>
      </c>
      <c r="G748" s="1850" t="s">
        <v>28</v>
      </c>
      <c r="H748" s="1850" t="s">
        <v>28</v>
      </c>
      <c r="I748" s="1850" t="s">
        <v>857</v>
      </c>
    </row>
    <row customHeight="1" ht="11.25">
      <c r="A749" s="1850" t="s">
        <v>2250</v>
      </c>
      <c r="B749" s="1850" t="s">
        <v>16</v>
      </c>
      <c r="C749" s="1850" t="s">
        <v>3802</v>
      </c>
      <c r="D749" s="1850" t="s">
        <v>3803</v>
      </c>
      <c r="E749" s="1850" t="s">
        <v>3804</v>
      </c>
      <c r="F749" s="1850" t="s">
        <v>2263</v>
      </c>
      <c r="G749" s="1850" t="s">
        <v>28</v>
      </c>
      <c r="H749" s="1850" t="s">
        <v>28</v>
      </c>
      <c r="I749" s="1850" t="s">
        <v>857</v>
      </c>
    </row>
    <row customHeight="1" ht="11.25">
      <c r="A750" s="1850" t="s">
        <v>2250</v>
      </c>
      <c r="B750" s="1850" t="s">
        <v>16</v>
      </c>
      <c r="C750" s="1850" t="s">
        <v>3805</v>
      </c>
      <c r="D750" s="1850" t="s">
        <v>3806</v>
      </c>
      <c r="E750" s="1850" t="s">
        <v>3807</v>
      </c>
      <c r="F750" s="1850" t="s">
        <v>2721</v>
      </c>
      <c r="G750" s="1850" t="s">
        <v>28</v>
      </c>
      <c r="H750" s="1850" t="s">
        <v>28</v>
      </c>
      <c r="I750" s="1850" t="s">
        <v>857</v>
      </c>
    </row>
    <row customHeight="1" ht="11.25">
      <c r="A751" s="1850" t="s">
        <v>2250</v>
      </c>
      <c r="B751" s="1850" t="s">
        <v>16</v>
      </c>
      <c r="C751" s="1850" t="s">
        <v>3808</v>
      </c>
      <c r="D751" s="1850" t="s">
        <v>3809</v>
      </c>
      <c r="E751" s="1850" t="s">
        <v>3810</v>
      </c>
      <c r="F751" s="1850" t="s">
        <v>2541</v>
      </c>
      <c r="G751" s="1850" t="s">
        <v>28</v>
      </c>
      <c r="H751" s="1850" t="s">
        <v>28</v>
      </c>
      <c r="I751" s="1850" t="s">
        <v>857</v>
      </c>
    </row>
    <row customHeight="1" ht="11.25">
      <c r="A752" s="1850" t="s">
        <v>2250</v>
      </c>
      <c r="B752" s="1850" t="s">
        <v>16</v>
      </c>
      <c r="C752" s="1850" t="s">
        <v>3811</v>
      </c>
      <c r="D752" s="1850" t="s">
        <v>3812</v>
      </c>
      <c r="E752" s="1850" t="s">
        <v>3813</v>
      </c>
      <c r="F752" s="1850" t="s">
        <v>2841</v>
      </c>
      <c r="G752" s="1850" t="s">
        <v>28</v>
      </c>
      <c r="H752" s="1850" t="s">
        <v>28</v>
      </c>
      <c r="I752" s="1850" t="s">
        <v>857</v>
      </c>
    </row>
    <row customHeight="1" ht="11.25">
      <c r="A753" s="1850" t="s">
        <v>2250</v>
      </c>
      <c r="B753" s="1850" t="s">
        <v>16</v>
      </c>
      <c r="C753" s="1850" t="s">
        <v>3814</v>
      </c>
      <c r="D753" s="1850" t="s">
        <v>3815</v>
      </c>
      <c r="E753" s="1850" t="s">
        <v>3816</v>
      </c>
      <c r="F753" s="1850" t="s">
        <v>2648</v>
      </c>
      <c r="G753" s="1850" t="s">
        <v>28</v>
      </c>
      <c r="H753" s="1850" t="s">
        <v>28</v>
      </c>
      <c r="I753" s="1850" t="s">
        <v>857</v>
      </c>
    </row>
    <row customHeight="1" ht="11.25">
      <c r="A754" s="1850" t="s">
        <v>2250</v>
      </c>
      <c r="B754" s="1850" t="s">
        <v>16</v>
      </c>
      <c r="C754" s="1850" t="s">
        <v>3454</v>
      </c>
      <c r="D754" s="1850" t="s">
        <v>3455</v>
      </c>
      <c r="E754" s="1850" t="s">
        <v>2306</v>
      </c>
      <c r="F754" s="1850" t="s">
        <v>3456</v>
      </c>
      <c r="G754" s="1850" t="s">
        <v>28</v>
      </c>
      <c r="H754" s="1850" t="s">
        <v>28</v>
      </c>
      <c r="I754" s="1850" t="s">
        <v>857</v>
      </c>
    </row>
    <row customHeight="1" ht="11.25">
      <c r="A755" s="1850" t="s">
        <v>2250</v>
      </c>
      <c r="B755" s="1850" t="s">
        <v>16</v>
      </c>
      <c r="C755" s="1850" t="s">
        <v>3817</v>
      </c>
      <c r="D755" s="1850" t="s">
        <v>3818</v>
      </c>
      <c r="E755" s="1850" t="s">
        <v>3819</v>
      </c>
      <c r="F755" s="1850" t="s">
        <v>2541</v>
      </c>
      <c r="G755" s="1850" t="s">
        <v>28</v>
      </c>
      <c r="H755" s="1850" t="s">
        <v>28</v>
      </c>
      <c r="I755" s="1850" t="s">
        <v>857</v>
      </c>
    </row>
    <row customHeight="1" ht="11.25">
      <c r="A756" s="1850" t="s">
        <v>2250</v>
      </c>
      <c r="B756" s="1850" t="s">
        <v>16</v>
      </c>
      <c r="C756" s="1850" t="s">
        <v>3461</v>
      </c>
      <c r="D756" s="1850" t="s">
        <v>3462</v>
      </c>
      <c r="E756" s="1850" t="s">
        <v>3463</v>
      </c>
      <c r="F756" s="1850" t="s">
        <v>2447</v>
      </c>
      <c r="G756" s="1850" t="s">
        <v>28</v>
      </c>
      <c r="H756" s="1850" t="s">
        <v>28</v>
      </c>
      <c r="I756" s="1850" t="s">
        <v>857</v>
      </c>
    </row>
    <row customHeight="1" ht="11.25">
      <c r="A757" s="1850" t="s">
        <v>2250</v>
      </c>
      <c r="B757" s="1850" t="s">
        <v>16</v>
      </c>
      <c r="C757" s="1850" t="s">
        <v>3464</v>
      </c>
      <c r="D757" s="1850" t="s">
        <v>3465</v>
      </c>
      <c r="E757" s="1850" t="s">
        <v>3466</v>
      </c>
      <c r="F757" s="1850" t="s">
        <v>2335</v>
      </c>
      <c r="G757" s="1850" t="s">
        <v>28</v>
      </c>
      <c r="H757" s="1850" t="s">
        <v>28</v>
      </c>
      <c r="I757" s="1850" t="s">
        <v>857</v>
      </c>
    </row>
    <row customHeight="1" ht="11.25">
      <c r="A758" s="1850" t="s">
        <v>2250</v>
      </c>
      <c r="B758" s="1850" t="s">
        <v>16</v>
      </c>
      <c r="C758" s="1850" t="s">
        <v>3470</v>
      </c>
      <c r="D758" s="1850" t="s">
        <v>3471</v>
      </c>
      <c r="E758" s="1850" t="s">
        <v>3472</v>
      </c>
      <c r="F758" s="1850" t="s">
        <v>2311</v>
      </c>
      <c r="G758" s="1850" t="s">
        <v>28</v>
      </c>
      <c r="H758" s="1850" t="s">
        <v>28</v>
      </c>
      <c r="I758" s="1850" t="s">
        <v>857</v>
      </c>
    </row>
    <row customHeight="1" ht="11.25">
      <c r="A759" s="1850" t="s">
        <v>2250</v>
      </c>
      <c r="B759" s="1850" t="s">
        <v>16</v>
      </c>
      <c r="C759" s="1850" t="s">
        <v>3473</v>
      </c>
      <c r="D759" s="1850" t="s">
        <v>3474</v>
      </c>
      <c r="E759" s="1850" t="s">
        <v>3475</v>
      </c>
      <c r="F759" s="1850" t="s">
        <v>2455</v>
      </c>
      <c r="G759" s="1850" t="s">
        <v>28</v>
      </c>
      <c r="H759" s="1850" t="s">
        <v>28</v>
      </c>
      <c r="I759" s="1850" t="s">
        <v>857</v>
      </c>
    </row>
    <row customHeight="1" ht="11.25">
      <c r="A760" s="1850" t="s">
        <v>2250</v>
      </c>
      <c r="B760" s="1850" t="s">
        <v>16</v>
      </c>
      <c r="C760" s="1850" t="s">
        <v>3482</v>
      </c>
      <c r="D760" s="1850" t="s">
        <v>3483</v>
      </c>
      <c r="E760" s="1850" t="s">
        <v>3484</v>
      </c>
      <c r="F760" s="1850" t="s">
        <v>2738</v>
      </c>
      <c r="G760" s="1850" t="s">
        <v>28</v>
      </c>
      <c r="H760" s="1850" t="s">
        <v>28</v>
      </c>
      <c r="I760" s="1850" t="s">
        <v>857</v>
      </c>
    </row>
    <row customHeight="1" ht="11.25">
      <c r="A761" s="1850" t="s">
        <v>2250</v>
      </c>
      <c r="B761" s="1850" t="s">
        <v>16</v>
      </c>
      <c r="C761" s="1850" t="s">
        <v>3491</v>
      </c>
      <c r="D761" s="1850" t="s">
        <v>3492</v>
      </c>
      <c r="E761" s="1850" t="s">
        <v>3493</v>
      </c>
      <c r="F761" s="1850" t="s">
        <v>2485</v>
      </c>
      <c r="G761" s="1850" t="s">
        <v>28</v>
      </c>
      <c r="H761" s="1850" t="s">
        <v>28</v>
      </c>
      <c r="I761" s="1850" t="s">
        <v>857</v>
      </c>
    </row>
    <row customHeight="1" ht="11.25">
      <c r="A762" s="1850" t="s">
        <v>2250</v>
      </c>
      <c r="B762" s="1850" t="s">
        <v>16</v>
      </c>
      <c r="C762" s="1850" t="s">
        <v>3494</v>
      </c>
      <c r="D762" s="1850" t="s">
        <v>3495</v>
      </c>
      <c r="E762" s="1850" t="s">
        <v>3496</v>
      </c>
      <c r="F762" s="1850" t="s">
        <v>2691</v>
      </c>
      <c r="G762" s="1850" t="s">
        <v>28</v>
      </c>
      <c r="H762" s="1850" t="s">
        <v>28</v>
      </c>
      <c r="I762" s="1850" t="s">
        <v>857</v>
      </c>
    </row>
    <row customHeight="1" ht="11.25">
      <c r="A763" s="1850" t="s">
        <v>2250</v>
      </c>
      <c r="B763" s="1850" t="s">
        <v>16</v>
      </c>
      <c r="C763" s="1850" t="s">
        <v>28</v>
      </c>
      <c r="D763" s="1850" t="s">
        <v>3497</v>
      </c>
      <c r="E763" s="1850" t="s">
        <v>3498</v>
      </c>
      <c r="F763" s="1850" t="s">
        <v>2258</v>
      </c>
      <c r="G763" s="1850" t="s">
        <v>28</v>
      </c>
      <c r="H763" s="1850" t="s">
        <v>28</v>
      </c>
      <c r="I763" s="1850" t="s">
        <v>857</v>
      </c>
    </row>
    <row customHeight="1" ht="11.25">
      <c r="A764" s="1850" t="s">
        <v>2250</v>
      </c>
      <c r="B764" s="1850" t="s">
        <v>16</v>
      </c>
      <c r="C764" s="1850" t="s">
        <v>3820</v>
      </c>
      <c r="D764" s="1850" t="s">
        <v>3821</v>
      </c>
      <c r="E764" s="1850" t="s">
        <v>3822</v>
      </c>
      <c r="F764" s="1850" t="s">
        <v>2841</v>
      </c>
      <c r="G764" s="1850" t="s">
        <v>28</v>
      </c>
      <c r="H764" s="1850" t="s">
        <v>28</v>
      </c>
      <c r="I764" s="1850" t="s">
        <v>857</v>
      </c>
    </row>
    <row customHeight="1" ht="11.25">
      <c r="A765" s="1850" t="s">
        <v>2250</v>
      </c>
      <c r="B765" s="1850" t="s">
        <v>16</v>
      </c>
      <c r="C765" s="1850" t="s">
        <v>3499</v>
      </c>
      <c r="D765" s="1850" t="s">
        <v>3500</v>
      </c>
      <c r="E765" s="1850" t="s">
        <v>3501</v>
      </c>
      <c r="F765" s="1850" t="s">
        <v>2872</v>
      </c>
      <c r="G765" s="1850" t="s">
        <v>28</v>
      </c>
      <c r="H765" s="1850" t="s">
        <v>28</v>
      </c>
      <c r="I765" s="1850" t="s">
        <v>857</v>
      </c>
    </row>
    <row customHeight="1" ht="11.25">
      <c r="A766" s="1850" t="s">
        <v>2250</v>
      </c>
      <c r="B766" s="1850" t="s">
        <v>16</v>
      </c>
      <c r="C766" s="1850" t="s">
        <v>3502</v>
      </c>
      <c r="D766" s="1850" t="s">
        <v>3503</v>
      </c>
      <c r="E766" s="1850" t="s">
        <v>3504</v>
      </c>
      <c r="F766" s="1850" t="s">
        <v>2862</v>
      </c>
      <c r="G766" s="1850" t="s">
        <v>3505</v>
      </c>
      <c r="H766" s="1850" t="s">
        <v>28</v>
      </c>
      <c r="I766" s="1850" t="s">
        <v>857</v>
      </c>
    </row>
    <row customHeight="1" ht="11.25">
      <c r="A767" s="1850" t="s">
        <v>2250</v>
      </c>
      <c r="B767" s="1850" t="s">
        <v>16</v>
      </c>
      <c r="C767" s="1850" t="s">
        <v>3823</v>
      </c>
      <c r="D767" s="1850" t="s">
        <v>3824</v>
      </c>
      <c r="E767" s="1850" t="s">
        <v>3825</v>
      </c>
      <c r="F767" s="1850" t="s">
        <v>2691</v>
      </c>
      <c r="G767" s="1850" t="s">
        <v>28</v>
      </c>
      <c r="H767" s="1850" t="s">
        <v>28</v>
      </c>
      <c r="I767" s="1850" t="s">
        <v>857</v>
      </c>
    </row>
    <row customHeight="1" ht="11.25">
      <c r="A768" s="1850" t="s">
        <v>2250</v>
      </c>
      <c r="B768" s="1850" t="s">
        <v>16</v>
      </c>
      <c r="C768" s="1850" t="s">
        <v>3506</v>
      </c>
      <c r="D768" s="1850" t="s">
        <v>3507</v>
      </c>
      <c r="E768" s="1850" t="s">
        <v>3508</v>
      </c>
      <c r="F768" s="1850" t="s">
        <v>2862</v>
      </c>
      <c r="G768" s="1850" t="s">
        <v>28</v>
      </c>
      <c r="H768" s="1850" t="s">
        <v>28</v>
      </c>
      <c r="I768" s="1850" t="s">
        <v>857</v>
      </c>
    </row>
    <row customHeight="1" ht="11.25">
      <c r="A769" s="1850" t="s">
        <v>2250</v>
      </c>
      <c r="B769" s="1850" t="s">
        <v>16</v>
      </c>
      <c r="C769" s="1850" t="s">
        <v>3826</v>
      </c>
      <c r="D769" s="1850" t="s">
        <v>3827</v>
      </c>
      <c r="E769" s="1850" t="s">
        <v>3828</v>
      </c>
      <c r="F769" s="1850" t="s">
        <v>2989</v>
      </c>
      <c r="G769" s="1850" t="s">
        <v>28</v>
      </c>
      <c r="H769" s="1850" t="s">
        <v>28</v>
      </c>
      <c r="I769" s="1850" t="s">
        <v>857</v>
      </c>
    </row>
    <row customHeight="1" ht="11.25">
      <c r="A770" s="1850" t="s">
        <v>2250</v>
      </c>
      <c r="B770" s="1850" t="s">
        <v>16</v>
      </c>
      <c r="C770" s="1850" t="s">
        <v>3518</v>
      </c>
      <c r="D770" s="1850" t="s">
        <v>3519</v>
      </c>
      <c r="E770" s="1850" t="s">
        <v>3520</v>
      </c>
      <c r="F770" s="1850" t="s">
        <v>3456</v>
      </c>
      <c r="G770" s="1850" t="s">
        <v>28</v>
      </c>
      <c r="H770" s="1850" t="s">
        <v>28</v>
      </c>
      <c r="I770" s="1850" t="s">
        <v>857</v>
      </c>
    </row>
    <row customHeight="1" ht="11.25">
      <c r="A771" s="1850" t="s">
        <v>2250</v>
      </c>
      <c r="B771" s="1850" t="s">
        <v>16</v>
      </c>
      <c r="C771" s="1850" t="s">
        <v>3521</v>
      </c>
      <c r="D771" s="1850" t="s">
        <v>3519</v>
      </c>
      <c r="E771" s="1850" t="s">
        <v>3520</v>
      </c>
      <c r="F771" s="1850" t="s">
        <v>2451</v>
      </c>
      <c r="G771" s="1850" t="s">
        <v>28</v>
      </c>
      <c r="H771" s="1850" t="s">
        <v>28</v>
      </c>
      <c r="I771" s="1850" t="s">
        <v>857</v>
      </c>
    </row>
    <row customHeight="1" ht="11.25">
      <c r="A772" s="1850" t="s">
        <v>2250</v>
      </c>
      <c r="B772" s="1850" t="s">
        <v>16</v>
      </c>
      <c r="C772" s="1850" t="s">
        <v>3829</v>
      </c>
      <c r="D772" s="1850" t="s">
        <v>3830</v>
      </c>
      <c r="E772" s="1850" t="s">
        <v>3831</v>
      </c>
      <c r="F772" s="1850" t="s">
        <v>2303</v>
      </c>
      <c r="G772" s="1850" t="s">
        <v>28</v>
      </c>
      <c r="H772" s="1850" t="s">
        <v>28</v>
      </c>
      <c r="I772" s="1850" t="s">
        <v>857</v>
      </c>
    </row>
    <row customHeight="1" ht="11.25">
      <c r="A773" s="1850" t="s">
        <v>2250</v>
      </c>
      <c r="B773" s="1850" t="s">
        <v>16</v>
      </c>
      <c r="C773" s="1850" t="s">
        <v>3832</v>
      </c>
      <c r="D773" s="1850" t="s">
        <v>3833</v>
      </c>
      <c r="E773" s="1850" t="s">
        <v>3834</v>
      </c>
      <c r="F773" s="1850" t="s">
        <v>2721</v>
      </c>
      <c r="G773" s="1850" t="s">
        <v>28</v>
      </c>
      <c r="H773" s="1850" t="s">
        <v>28</v>
      </c>
      <c r="I773" s="1850" t="s">
        <v>857</v>
      </c>
    </row>
    <row customHeight="1" ht="11.25">
      <c r="A774" s="1850" t="s">
        <v>2250</v>
      </c>
      <c r="B774" s="1850" t="s">
        <v>16</v>
      </c>
      <c r="C774" s="1850" t="s">
        <v>3529</v>
      </c>
      <c r="D774" s="1850" t="s">
        <v>3530</v>
      </c>
      <c r="E774" s="1850" t="s">
        <v>3531</v>
      </c>
      <c r="F774" s="1850" t="s">
        <v>2318</v>
      </c>
      <c r="G774" s="1850" t="s">
        <v>28</v>
      </c>
      <c r="H774" s="1850" t="s">
        <v>28</v>
      </c>
      <c r="I774" s="1850" t="s">
        <v>857</v>
      </c>
    </row>
    <row customHeight="1" ht="11.25">
      <c r="A775" s="1850" t="s">
        <v>2250</v>
      </c>
      <c r="B775" s="1850" t="s">
        <v>16</v>
      </c>
      <c r="C775" s="1850" t="s">
        <v>3543</v>
      </c>
      <c r="D775" s="1850" t="s">
        <v>3544</v>
      </c>
      <c r="E775" s="1850" t="s">
        <v>3545</v>
      </c>
      <c r="F775" s="1850" t="s">
        <v>2701</v>
      </c>
      <c r="G775" s="1850" t="s">
        <v>28</v>
      </c>
      <c r="H775" s="1850" t="s">
        <v>28</v>
      </c>
      <c r="I775" s="1850" t="s">
        <v>857</v>
      </c>
    </row>
    <row customHeight="1" ht="11.25">
      <c r="A776" s="1850" t="s">
        <v>2250</v>
      </c>
      <c r="B776" s="1850" t="s">
        <v>16</v>
      </c>
      <c r="C776" s="1850" t="s">
        <v>3549</v>
      </c>
      <c r="D776" s="1850" t="s">
        <v>3550</v>
      </c>
      <c r="E776" s="1850" t="s">
        <v>3551</v>
      </c>
      <c r="F776" s="1850" t="s">
        <v>2534</v>
      </c>
      <c r="G776" s="1850" t="s">
        <v>28</v>
      </c>
      <c r="H776" s="1850" t="s">
        <v>28</v>
      </c>
      <c r="I776" s="1850" t="s">
        <v>857</v>
      </c>
    </row>
    <row customHeight="1" ht="11.25">
      <c r="A777" s="1850" t="s">
        <v>2250</v>
      </c>
      <c r="B777" s="1850" t="s">
        <v>16</v>
      </c>
      <c r="C777" s="1850" t="s">
        <v>3552</v>
      </c>
      <c r="D777" s="1850" t="s">
        <v>3553</v>
      </c>
      <c r="E777" s="1850" t="s">
        <v>3554</v>
      </c>
      <c r="F777" s="1850" t="s">
        <v>2640</v>
      </c>
      <c r="G777" s="1850" t="s">
        <v>3555</v>
      </c>
      <c r="H777" s="1850" t="s">
        <v>28</v>
      </c>
      <c r="I777" s="1850" t="s">
        <v>857</v>
      </c>
    </row>
    <row customHeight="1" ht="11.25">
      <c r="A778" s="1850" t="s">
        <v>2250</v>
      </c>
      <c r="B778" s="1850" t="s">
        <v>16</v>
      </c>
      <c r="C778" s="1850" t="s">
        <v>3559</v>
      </c>
      <c r="D778" s="1850" t="s">
        <v>3560</v>
      </c>
      <c r="E778" s="1850" t="s">
        <v>3561</v>
      </c>
      <c r="F778" s="1850" t="s">
        <v>3562</v>
      </c>
      <c r="G778" s="1850" t="s">
        <v>28</v>
      </c>
      <c r="H778" s="1850" t="s">
        <v>28</v>
      </c>
      <c r="I778" s="1850" t="s">
        <v>857</v>
      </c>
    </row>
    <row customHeight="1" ht="11.25">
      <c r="A779" s="1850" t="s">
        <v>2250</v>
      </c>
      <c r="B779" s="1850" t="s">
        <v>16</v>
      </c>
      <c r="C779" s="1850" t="s">
        <v>3576</v>
      </c>
      <c r="D779" s="1850" t="s">
        <v>3577</v>
      </c>
      <c r="E779" s="1850" t="s">
        <v>3578</v>
      </c>
      <c r="F779" s="1850" t="s">
        <v>3579</v>
      </c>
      <c r="G779" s="1850" t="s">
        <v>28</v>
      </c>
      <c r="H779" s="1850" t="s">
        <v>28</v>
      </c>
      <c r="I779" s="1850" t="s">
        <v>857</v>
      </c>
    </row>
    <row customHeight="1" ht="11.25">
      <c r="A780" s="1850" t="s">
        <v>2250</v>
      </c>
      <c r="B780" s="1850" t="s">
        <v>16</v>
      </c>
      <c r="C780" s="1850" t="s">
        <v>3586</v>
      </c>
      <c r="D780" s="1850" t="s">
        <v>3587</v>
      </c>
      <c r="E780" s="1850" t="s">
        <v>3588</v>
      </c>
      <c r="F780" s="1850" t="s">
        <v>2541</v>
      </c>
      <c r="G780" s="1850" t="s">
        <v>28</v>
      </c>
      <c r="H780" s="1850" t="s">
        <v>28</v>
      </c>
      <c r="I780" s="1850" t="s">
        <v>910</v>
      </c>
    </row>
    <row customHeight="1" ht="11.25">
      <c r="A781" s="1850" t="s">
        <v>2250</v>
      </c>
      <c r="B781" s="1850" t="s">
        <v>16</v>
      </c>
      <c r="C781" s="1850" t="s">
        <v>3589</v>
      </c>
      <c r="D781" s="1850" t="s">
        <v>3590</v>
      </c>
      <c r="E781" s="1850" t="s">
        <v>3591</v>
      </c>
      <c r="F781" s="1850" t="s">
        <v>3592</v>
      </c>
      <c r="G781" s="1850" t="s">
        <v>28</v>
      </c>
      <c r="H781" s="1850" t="s">
        <v>28</v>
      </c>
      <c r="I781" s="1850" t="s">
        <v>910</v>
      </c>
    </row>
    <row customHeight="1" ht="11.25">
      <c r="A782" s="1850" t="s">
        <v>2250</v>
      </c>
      <c r="B782" s="1850" t="s">
        <v>16</v>
      </c>
      <c r="C782" s="1850" t="s">
        <v>2282</v>
      </c>
      <c r="D782" s="1850" t="s">
        <v>2283</v>
      </c>
      <c r="E782" s="1850" t="s">
        <v>2284</v>
      </c>
      <c r="F782" s="1850" t="s">
        <v>2285</v>
      </c>
      <c r="G782" s="1850" t="s">
        <v>28</v>
      </c>
      <c r="H782" s="1850" t="s">
        <v>28</v>
      </c>
      <c r="I782" s="1850" t="s">
        <v>910</v>
      </c>
    </row>
    <row customHeight="1" ht="11.25">
      <c r="A783" s="1850" t="s">
        <v>2250</v>
      </c>
      <c r="B783" s="1850" t="s">
        <v>16</v>
      </c>
      <c r="C783" s="1850" t="s">
        <v>3593</v>
      </c>
      <c r="D783" s="1850" t="s">
        <v>3594</v>
      </c>
      <c r="E783" s="1850" t="s">
        <v>3595</v>
      </c>
      <c r="F783" s="1850" t="s">
        <v>2285</v>
      </c>
      <c r="G783" s="1850" t="s">
        <v>28</v>
      </c>
      <c r="H783" s="1850" t="s">
        <v>28</v>
      </c>
      <c r="I783" s="1850" t="s">
        <v>910</v>
      </c>
    </row>
    <row customHeight="1" ht="11.25">
      <c r="A784" s="1850" t="s">
        <v>2250</v>
      </c>
      <c r="B784" s="1850" t="s">
        <v>16</v>
      </c>
      <c r="C784" s="1850" t="s">
        <v>2286</v>
      </c>
      <c r="D784" s="1850" t="s">
        <v>2287</v>
      </c>
      <c r="E784" s="1850" t="s">
        <v>2288</v>
      </c>
      <c r="F784" s="1850" t="s">
        <v>2289</v>
      </c>
      <c r="G784" s="1850" t="s">
        <v>28</v>
      </c>
      <c r="H784" s="1850" t="s">
        <v>28</v>
      </c>
      <c r="I784" s="1850" t="s">
        <v>910</v>
      </c>
    </row>
    <row customHeight="1" ht="11.25">
      <c r="A785" s="1850" t="s">
        <v>2250</v>
      </c>
      <c r="B785" s="1850" t="s">
        <v>16</v>
      </c>
      <c r="C785" s="1850" t="s">
        <v>3596</v>
      </c>
      <c r="D785" s="1850" t="s">
        <v>3597</v>
      </c>
      <c r="E785" s="1850" t="s">
        <v>3598</v>
      </c>
      <c r="F785" s="1850" t="s">
        <v>2289</v>
      </c>
      <c r="G785" s="1850" t="s">
        <v>28</v>
      </c>
      <c r="H785" s="1850" t="s">
        <v>28</v>
      </c>
      <c r="I785" s="1850" t="s">
        <v>910</v>
      </c>
    </row>
    <row customHeight="1" ht="11.25">
      <c r="A786" s="1850" t="s">
        <v>2250</v>
      </c>
      <c r="B786" s="1850" t="s">
        <v>16</v>
      </c>
      <c r="C786" s="1850" t="s">
        <v>2300</v>
      </c>
      <c r="D786" s="1850" t="s">
        <v>2301</v>
      </c>
      <c r="E786" s="1850" t="s">
        <v>2302</v>
      </c>
      <c r="F786" s="1850" t="s">
        <v>2303</v>
      </c>
      <c r="G786" s="1850" t="s">
        <v>28</v>
      </c>
      <c r="H786" s="1850" t="s">
        <v>28</v>
      </c>
      <c r="I786" s="1850" t="s">
        <v>910</v>
      </c>
    </row>
    <row customHeight="1" ht="11.25">
      <c r="A787" s="1850" t="s">
        <v>2250</v>
      </c>
      <c r="B787" s="1850" t="s">
        <v>16</v>
      </c>
      <c r="C787" s="1850" t="s">
        <v>3599</v>
      </c>
      <c r="D787" s="1850" t="s">
        <v>2305</v>
      </c>
      <c r="E787" s="1850" t="s">
        <v>2306</v>
      </c>
      <c r="F787" s="1850" t="s">
        <v>3600</v>
      </c>
      <c r="G787" s="1850" t="s">
        <v>3601</v>
      </c>
      <c r="H787" s="1850" t="s">
        <v>28</v>
      </c>
      <c r="I787" s="1850" t="s">
        <v>910</v>
      </c>
    </row>
    <row customHeight="1" ht="11.25">
      <c r="A788" s="1850" t="s">
        <v>2250</v>
      </c>
      <c r="B788" s="1850" t="s">
        <v>16</v>
      </c>
      <c r="C788" s="1850" t="s">
        <v>3602</v>
      </c>
      <c r="D788" s="1850" t="s">
        <v>3603</v>
      </c>
      <c r="E788" s="1850" t="s">
        <v>3604</v>
      </c>
      <c r="F788" s="1850" t="s">
        <v>2318</v>
      </c>
      <c r="G788" s="1850" t="s">
        <v>28</v>
      </c>
      <c r="H788" s="1850" t="s">
        <v>28</v>
      </c>
      <c r="I788" s="1850" t="s">
        <v>910</v>
      </c>
    </row>
    <row customHeight="1" ht="11.25">
      <c r="A789" s="1850" t="s">
        <v>2250</v>
      </c>
      <c r="B789" s="1850" t="s">
        <v>16</v>
      </c>
      <c r="C789" s="1850" t="s">
        <v>2312</v>
      </c>
      <c r="D789" s="1850" t="s">
        <v>2313</v>
      </c>
      <c r="E789" s="1850" t="s">
        <v>2314</v>
      </c>
      <c r="F789" s="1850" t="s">
        <v>2289</v>
      </c>
      <c r="G789" s="1850" t="s">
        <v>28</v>
      </c>
      <c r="H789" s="1850" t="s">
        <v>28</v>
      </c>
      <c r="I789" s="1850" t="s">
        <v>910</v>
      </c>
    </row>
    <row customHeight="1" ht="11.25">
      <c r="A790" s="1850" t="s">
        <v>2250</v>
      </c>
      <c r="B790" s="1850" t="s">
        <v>16</v>
      </c>
      <c r="C790" s="1850" t="s">
        <v>2315</v>
      </c>
      <c r="D790" s="1850" t="s">
        <v>2316</v>
      </c>
      <c r="E790" s="1850" t="s">
        <v>2317</v>
      </c>
      <c r="F790" s="1850" t="s">
        <v>2318</v>
      </c>
      <c r="G790" s="1850" t="s">
        <v>28</v>
      </c>
      <c r="H790" s="1850" t="s">
        <v>28</v>
      </c>
      <c r="I790" s="1850" t="s">
        <v>910</v>
      </c>
    </row>
    <row customHeight="1" ht="11.25">
      <c r="A791" s="1850" t="s">
        <v>2250</v>
      </c>
      <c r="B791" s="1850" t="s">
        <v>16</v>
      </c>
      <c r="C791" s="1850" t="s">
        <v>2323</v>
      </c>
      <c r="D791" s="1850" t="s">
        <v>2324</v>
      </c>
      <c r="E791" s="1850" t="s">
        <v>2325</v>
      </c>
      <c r="F791" s="1850" t="s">
        <v>2318</v>
      </c>
      <c r="G791" s="1850" t="s">
        <v>28</v>
      </c>
      <c r="H791" s="1850" t="s">
        <v>28</v>
      </c>
      <c r="I791" s="1850" t="s">
        <v>910</v>
      </c>
    </row>
    <row customHeight="1" ht="11.25">
      <c r="A792" s="1850" t="s">
        <v>2250</v>
      </c>
      <c r="B792" s="1850" t="s">
        <v>16</v>
      </c>
      <c r="C792" s="1850" t="s">
        <v>2326</v>
      </c>
      <c r="D792" s="1850" t="s">
        <v>2327</v>
      </c>
      <c r="E792" s="1850" t="s">
        <v>2328</v>
      </c>
      <c r="F792" s="1850" t="s">
        <v>2318</v>
      </c>
      <c r="G792" s="1850" t="s">
        <v>28</v>
      </c>
      <c r="H792" s="1850" t="s">
        <v>28</v>
      </c>
      <c r="I792" s="1850" t="s">
        <v>910</v>
      </c>
    </row>
    <row customHeight="1" ht="11.25">
      <c r="A793" s="1850" t="s">
        <v>2250</v>
      </c>
      <c r="B793" s="1850" t="s">
        <v>16</v>
      </c>
      <c r="C793" s="1850" t="s">
        <v>2329</v>
      </c>
      <c r="D793" s="1850" t="s">
        <v>2330</v>
      </c>
      <c r="E793" s="1850" t="s">
        <v>2331</v>
      </c>
      <c r="F793" s="1850" t="s">
        <v>2285</v>
      </c>
      <c r="G793" s="1850" t="s">
        <v>28</v>
      </c>
      <c r="H793" s="1850" t="s">
        <v>28</v>
      </c>
      <c r="I793" s="1850" t="s">
        <v>910</v>
      </c>
    </row>
    <row customHeight="1" ht="11.25">
      <c r="A794" s="1850" t="s">
        <v>2250</v>
      </c>
      <c r="B794" s="1850" t="s">
        <v>16</v>
      </c>
      <c r="C794" s="1850" t="s">
        <v>2332</v>
      </c>
      <c r="D794" s="1850" t="s">
        <v>2333</v>
      </c>
      <c r="E794" s="1850" t="s">
        <v>2334</v>
      </c>
      <c r="F794" s="1850" t="s">
        <v>2335</v>
      </c>
      <c r="G794" s="1850" t="s">
        <v>28</v>
      </c>
      <c r="H794" s="1850" t="s">
        <v>28</v>
      </c>
      <c r="I794" s="1850" t="s">
        <v>910</v>
      </c>
    </row>
    <row customHeight="1" ht="11.25">
      <c r="A795" s="1850" t="s">
        <v>2250</v>
      </c>
      <c r="B795" s="1850" t="s">
        <v>16</v>
      </c>
      <c r="C795" s="1850" t="s">
        <v>3605</v>
      </c>
      <c r="D795" s="1850" t="s">
        <v>3606</v>
      </c>
      <c r="E795" s="1850" t="s">
        <v>3607</v>
      </c>
      <c r="F795" s="1850" t="s">
        <v>2493</v>
      </c>
      <c r="G795" s="1850" t="s">
        <v>28</v>
      </c>
      <c r="H795" s="1850" t="s">
        <v>28</v>
      </c>
      <c r="I795" s="1850" t="s">
        <v>910</v>
      </c>
    </row>
    <row customHeight="1" ht="11.25">
      <c r="A796" s="1850" t="s">
        <v>2250</v>
      </c>
      <c r="B796" s="1850" t="s">
        <v>16</v>
      </c>
      <c r="C796" s="1850" t="s">
        <v>3608</v>
      </c>
      <c r="D796" s="1850" t="s">
        <v>3609</v>
      </c>
      <c r="E796" s="1850" t="s">
        <v>3610</v>
      </c>
      <c r="F796" s="1850" t="s">
        <v>2384</v>
      </c>
      <c r="G796" s="1850" t="s">
        <v>28</v>
      </c>
      <c r="H796" s="1850" t="s">
        <v>28</v>
      </c>
      <c r="I796" s="1850" t="s">
        <v>910</v>
      </c>
    </row>
    <row customHeight="1" ht="11.25">
      <c r="A797" s="1850" t="s">
        <v>2250</v>
      </c>
      <c r="B797" s="1850" t="s">
        <v>16</v>
      </c>
      <c r="C797" s="1850" t="s">
        <v>2344</v>
      </c>
      <c r="D797" s="1850" t="s">
        <v>2345</v>
      </c>
      <c r="E797" s="1850" t="s">
        <v>2346</v>
      </c>
      <c r="F797" s="1850" t="s">
        <v>2318</v>
      </c>
      <c r="G797" s="1850" t="s">
        <v>28</v>
      </c>
      <c r="H797" s="1850" t="s">
        <v>28</v>
      </c>
      <c r="I797" s="1850" t="s">
        <v>910</v>
      </c>
    </row>
    <row customHeight="1" ht="11.25">
      <c r="A798" s="1850" t="s">
        <v>2250</v>
      </c>
      <c r="B798" s="1850" t="s">
        <v>16</v>
      </c>
      <c r="C798" s="1850" t="s">
        <v>2354</v>
      </c>
      <c r="D798" s="1850" t="s">
        <v>2355</v>
      </c>
      <c r="E798" s="1850" t="s">
        <v>2356</v>
      </c>
      <c r="F798" s="1850" t="s">
        <v>2285</v>
      </c>
      <c r="G798" s="1850" t="s">
        <v>28</v>
      </c>
      <c r="H798" s="1850" t="s">
        <v>28</v>
      </c>
      <c r="I798" s="1850" t="s">
        <v>910</v>
      </c>
    </row>
    <row customHeight="1" ht="11.25">
      <c r="A799" s="1850" t="s">
        <v>2250</v>
      </c>
      <c r="B799" s="1850" t="s">
        <v>16</v>
      </c>
      <c r="C799" s="1850" t="s">
        <v>2357</v>
      </c>
      <c r="D799" s="1850" t="s">
        <v>2358</v>
      </c>
      <c r="E799" s="1850" t="s">
        <v>2359</v>
      </c>
      <c r="F799" s="1850" t="s">
        <v>2360</v>
      </c>
      <c r="G799" s="1850" t="s">
        <v>2361</v>
      </c>
      <c r="H799" s="1850" t="s">
        <v>28</v>
      </c>
      <c r="I799" s="1850" t="s">
        <v>910</v>
      </c>
    </row>
    <row customHeight="1" ht="11.25">
      <c r="A800" s="1850" t="s">
        <v>2250</v>
      </c>
      <c r="B800" s="1850" t="s">
        <v>16</v>
      </c>
      <c r="C800" s="1850" t="s">
        <v>2372</v>
      </c>
      <c r="D800" s="1850" t="s">
        <v>2373</v>
      </c>
      <c r="E800" s="1850" t="s">
        <v>2374</v>
      </c>
      <c r="F800" s="1850" t="s">
        <v>2296</v>
      </c>
      <c r="G800" s="1850" t="s">
        <v>28</v>
      </c>
      <c r="H800" s="1850" t="s">
        <v>28</v>
      </c>
      <c r="I800" s="1850" t="s">
        <v>910</v>
      </c>
    </row>
    <row customHeight="1" ht="11.25">
      <c r="A801" s="1850" t="s">
        <v>2250</v>
      </c>
      <c r="B801" s="1850" t="s">
        <v>16</v>
      </c>
      <c r="C801" s="1850" t="s">
        <v>2375</v>
      </c>
      <c r="D801" s="1850" t="s">
        <v>2376</v>
      </c>
      <c r="E801" s="1850" t="s">
        <v>2377</v>
      </c>
      <c r="F801" s="1850" t="s">
        <v>2322</v>
      </c>
      <c r="G801" s="1850" t="s">
        <v>28</v>
      </c>
      <c r="H801" s="1850" t="s">
        <v>28</v>
      </c>
      <c r="I801" s="1850" t="s">
        <v>910</v>
      </c>
    </row>
    <row customHeight="1" ht="11.25">
      <c r="A802" s="1850" t="s">
        <v>2250</v>
      </c>
      <c r="B802" s="1850" t="s">
        <v>16</v>
      </c>
      <c r="C802" s="1850" t="s">
        <v>2381</v>
      </c>
      <c r="D802" s="1850" t="s">
        <v>2382</v>
      </c>
      <c r="E802" s="1850" t="s">
        <v>2383</v>
      </c>
      <c r="F802" s="1850" t="s">
        <v>2384</v>
      </c>
      <c r="G802" s="1850" t="s">
        <v>28</v>
      </c>
      <c r="H802" s="1850" t="s">
        <v>28</v>
      </c>
      <c r="I802" s="1850" t="s">
        <v>910</v>
      </c>
    </row>
    <row customHeight="1" ht="11.25">
      <c r="A803" s="1850" t="s">
        <v>2250</v>
      </c>
      <c r="B803" s="1850" t="s">
        <v>16</v>
      </c>
      <c r="C803" s="1850" t="s">
        <v>2385</v>
      </c>
      <c r="D803" s="1850" t="s">
        <v>2386</v>
      </c>
      <c r="E803" s="1850" t="s">
        <v>2387</v>
      </c>
      <c r="F803" s="1850" t="s">
        <v>2388</v>
      </c>
      <c r="G803" s="1850" t="s">
        <v>28</v>
      </c>
      <c r="H803" s="1850" t="s">
        <v>28</v>
      </c>
      <c r="I803" s="1850" t="s">
        <v>910</v>
      </c>
    </row>
    <row customHeight="1" ht="11.25">
      <c r="A804" s="1850" t="s">
        <v>2250</v>
      </c>
      <c r="B804" s="1850" t="s">
        <v>16</v>
      </c>
      <c r="C804" s="1850" t="s">
        <v>2403</v>
      </c>
      <c r="D804" s="1850" t="s">
        <v>2404</v>
      </c>
      <c r="E804" s="1850" t="s">
        <v>2405</v>
      </c>
      <c r="F804" s="1850" t="s">
        <v>2258</v>
      </c>
      <c r="G804" s="1850" t="s">
        <v>28</v>
      </c>
      <c r="H804" s="1850" t="s">
        <v>28</v>
      </c>
      <c r="I804" s="1850" t="s">
        <v>910</v>
      </c>
    </row>
    <row customHeight="1" ht="11.25">
      <c r="A805" s="1850" t="s">
        <v>2250</v>
      </c>
      <c r="B805" s="1850" t="s">
        <v>16</v>
      </c>
      <c r="C805" s="1850" t="s">
        <v>2406</v>
      </c>
      <c r="D805" s="1850" t="s">
        <v>2407</v>
      </c>
      <c r="E805" s="1850" t="s">
        <v>2405</v>
      </c>
      <c r="F805" s="1850" t="s">
        <v>2408</v>
      </c>
      <c r="G805" s="1850" t="s">
        <v>28</v>
      </c>
      <c r="H805" s="1850" t="s">
        <v>28</v>
      </c>
      <c r="I805" s="1850" t="s">
        <v>910</v>
      </c>
    </row>
    <row customHeight="1" ht="11.25">
      <c r="A806" s="1850" t="s">
        <v>2250</v>
      </c>
      <c r="B806" s="1850" t="s">
        <v>16</v>
      </c>
      <c r="C806" s="1850" t="s">
        <v>2415</v>
      </c>
      <c r="D806" s="1850" t="s">
        <v>2416</v>
      </c>
      <c r="E806" s="1850" t="s">
        <v>2405</v>
      </c>
      <c r="F806" s="1850" t="s">
        <v>2417</v>
      </c>
      <c r="G806" s="1850" t="s">
        <v>28</v>
      </c>
      <c r="H806" s="1850" t="s">
        <v>28</v>
      </c>
      <c r="I806" s="1850" t="s">
        <v>910</v>
      </c>
    </row>
    <row customHeight="1" ht="11.25">
      <c r="A807" s="1850" t="s">
        <v>2250</v>
      </c>
      <c r="B807" s="1850" t="s">
        <v>16</v>
      </c>
      <c r="C807" s="1850" t="s">
        <v>2421</v>
      </c>
      <c r="D807" s="1850" t="s">
        <v>2422</v>
      </c>
      <c r="E807" s="1850" t="s">
        <v>2405</v>
      </c>
      <c r="F807" s="1850" t="s">
        <v>2423</v>
      </c>
      <c r="G807" s="1850" t="s">
        <v>28</v>
      </c>
      <c r="H807" s="1850" t="s">
        <v>28</v>
      </c>
      <c r="I807" s="1850" t="s">
        <v>910</v>
      </c>
    </row>
    <row customHeight="1" ht="11.25">
      <c r="A808" s="1850" t="s">
        <v>2250</v>
      </c>
      <c r="B808" s="1850" t="s">
        <v>16</v>
      </c>
      <c r="C808" s="1850" t="s">
        <v>3611</v>
      </c>
      <c r="D808" s="1850" t="s">
        <v>3612</v>
      </c>
      <c r="E808" s="1850" t="s">
        <v>3613</v>
      </c>
      <c r="F808" s="1850" t="s">
        <v>2303</v>
      </c>
      <c r="G808" s="1850" t="s">
        <v>28</v>
      </c>
      <c r="H808" s="1850" t="s">
        <v>28</v>
      </c>
      <c r="I808" s="1850" t="s">
        <v>910</v>
      </c>
    </row>
    <row customHeight="1" ht="11.25">
      <c r="A809" s="1850" t="s">
        <v>2250</v>
      </c>
      <c r="B809" s="1850" t="s">
        <v>16</v>
      </c>
      <c r="C809" s="1850" t="s">
        <v>13</v>
      </c>
      <c r="D809" s="1850" t="s">
        <v>47</v>
      </c>
      <c r="E809" s="1850" t="s">
        <v>50</v>
      </c>
      <c r="F809" s="1850" t="s">
        <v>52</v>
      </c>
      <c r="G809" s="1850" t="s">
        <v>28</v>
      </c>
      <c r="H809" s="1850" t="s">
        <v>28</v>
      </c>
      <c r="I809" s="1850" t="s">
        <v>910</v>
      </c>
    </row>
    <row customHeight="1" ht="11.25">
      <c r="A810" s="1850" t="s">
        <v>2250</v>
      </c>
      <c r="B810" s="1850" t="s">
        <v>16</v>
      </c>
      <c r="C810" s="1850" t="s">
        <v>2444</v>
      </c>
      <c r="D810" s="1850" t="s">
        <v>2445</v>
      </c>
      <c r="E810" s="1850" t="s">
        <v>2446</v>
      </c>
      <c r="F810" s="1850" t="s">
        <v>2447</v>
      </c>
      <c r="G810" s="1850" t="s">
        <v>28</v>
      </c>
      <c r="H810" s="1850" t="s">
        <v>28</v>
      </c>
      <c r="I810" s="1850" t="s">
        <v>910</v>
      </c>
    </row>
    <row customHeight="1" ht="11.25">
      <c r="A811" s="1850" t="s">
        <v>2250</v>
      </c>
      <c r="B811" s="1850" t="s">
        <v>16</v>
      </c>
      <c r="C811" s="1850" t="s">
        <v>3835</v>
      </c>
      <c r="D811" s="1850" t="s">
        <v>3836</v>
      </c>
      <c r="E811" s="1850" t="s">
        <v>3837</v>
      </c>
      <c r="F811" s="1850" t="s">
        <v>2311</v>
      </c>
      <c r="G811" s="1850" t="s">
        <v>3838</v>
      </c>
      <c r="H811" s="1850" t="s">
        <v>28</v>
      </c>
      <c r="I811" s="1850" t="s">
        <v>910</v>
      </c>
    </row>
    <row customHeight="1" ht="11.25">
      <c r="A812" s="1850" t="s">
        <v>2250</v>
      </c>
      <c r="B812" s="1850" t="s">
        <v>16</v>
      </c>
      <c r="C812" s="1850" t="s">
        <v>3839</v>
      </c>
      <c r="D812" s="1850" t="s">
        <v>3840</v>
      </c>
      <c r="E812" s="1850" t="s">
        <v>3841</v>
      </c>
      <c r="F812" s="1850" t="s">
        <v>2728</v>
      </c>
      <c r="G812" s="1850" t="s">
        <v>28</v>
      </c>
      <c r="H812" s="1850" t="s">
        <v>28</v>
      </c>
      <c r="I812" s="1850" t="s">
        <v>910</v>
      </c>
    </row>
    <row customHeight="1" ht="11.25">
      <c r="A813" s="1850" t="s">
        <v>2250</v>
      </c>
      <c r="B813" s="1850" t="s">
        <v>16</v>
      </c>
      <c r="C813" s="1850" t="s">
        <v>2463</v>
      </c>
      <c r="D813" s="1850" t="s">
        <v>2464</v>
      </c>
      <c r="E813" s="1850" t="s">
        <v>2465</v>
      </c>
      <c r="F813" s="1850" t="s">
        <v>2270</v>
      </c>
      <c r="G813" s="1850" t="s">
        <v>28</v>
      </c>
      <c r="H813" s="1850" t="s">
        <v>28</v>
      </c>
      <c r="I813" s="1850" t="s">
        <v>910</v>
      </c>
    </row>
    <row customHeight="1" ht="11.25">
      <c r="A814" s="1850" t="s">
        <v>2250</v>
      </c>
      <c r="B814" s="1850" t="s">
        <v>16</v>
      </c>
      <c r="C814" s="1850" t="s">
        <v>2469</v>
      </c>
      <c r="D814" s="1850" t="s">
        <v>2470</v>
      </c>
      <c r="E814" s="1850" t="s">
        <v>2471</v>
      </c>
      <c r="F814" s="1850" t="s">
        <v>2335</v>
      </c>
      <c r="G814" s="1850" t="s">
        <v>2472</v>
      </c>
      <c r="H814" s="1850" t="s">
        <v>28</v>
      </c>
      <c r="I814" s="1850" t="s">
        <v>910</v>
      </c>
    </row>
    <row customHeight="1" ht="11.25">
      <c r="A815" s="1850" t="s">
        <v>2250</v>
      </c>
      <c r="B815" s="1850" t="s">
        <v>16</v>
      </c>
      <c r="C815" s="1850" t="s">
        <v>3631</v>
      </c>
      <c r="D815" s="1850" t="s">
        <v>3632</v>
      </c>
      <c r="E815" s="1850" t="s">
        <v>3633</v>
      </c>
      <c r="F815" s="1850" t="s">
        <v>2522</v>
      </c>
      <c r="G815" s="1850" t="s">
        <v>28</v>
      </c>
      <c r="H815" s="1850" t="s">
        <v>28</v>
      </c>
      <c r="I815" s="1850" t="s">
        <v>910</v>
      </c>
    </row>
    <row customHeight="1" ht="11.25">
      <c r="A816" s="1850" t="s">
        <v>2250</v>
      </c>
      <c r="B816" s="1850" t="s">
        <v>16</v>
      </c>
      <c r="C816" s="1850" t="s">
        <v>2531</v>
      </c>
      <c r="D816" s="1850" t="s">
        <v>2532</v>
      </c>
      <c r="E816" s="1850" t="s">
        <v>2533</v>
      </c>
      <c r="F816" s="1850" t="s">
        <v>2534</v>
      </c>
      <c r="G816" s="1850" t="s">
        <v>28</v>
      </c>
      <c r="H816" s="1850" t="s">
        <v>28</v>
      </c>
      <c r="I816" s="1850" t="s">
        <v>910</v>
      </c>
    </row>
    <row customHeight="1" ht="11.25">
      <c r="A817" s="1850" t="s">
        <v>2250</v>
      </c>
      <c r="B817" s="1850" t="s">
        <v>16</v>
      </c>
      <c r="C817" s="1850" t="s">
        <v>2535</v>
      </c>
      <c r="D817" s="1850" t="s">
        <v>2536</v>
      </c>
      <c r="E817" s="1850" t="s">
        <v>2537</v>
      </c>
      <c r="F817" s="1850" t="s">
        <v>2296</v>
      </c>
      <c r="G817" s="1850" t="s">
        <v>28</v>
      </c>
      <c r="H817" s="1850" t="s">
        <v>28</v>
      </c>
      <c r="I817" s="1850" t="s">
        <v>910</v>
      </c>
    </row>
    <row customHeight="1" ht="11.25">
      <c r="A818" s="1850" t="s">
        <v>2250</v>
      </c>
      <c r="B818" s="1850" t="s">
        <v>16</v>
      </c>
      <c r="C818" s="1850" t="s">
        <v>2542</v>
      </c>
      <c r="D818" s="1850" t="s">
        <v>2543</v>
      </c>
      <c r="E818" s="1850" t="s">
        <v>2544</v>
      </c>
      <c r="F818" s="1850" t="s">
        <v>2545</v>
      </c>
      <c r="G818" s="1850" t="s">
        <v>28</v>
      </c>
      <c r="H818" s="1850" t="s">
        <v>28</v>
      </c>
      <c r="I818" s="1850" t="s">
        <v>910</v>
      </c>
    </row>
    <row customHeight="1" ht="11.25">
      <c r="A819" s="1850" t="s">
        <v>2250</v>
      </c>
      <c r="B819" s="1850" t="s">
        <v>16</v>
      </c>
      <c r="C819" s="1850" t="s">
        <v>2549</v>
      </c>
      <c r="D819" s="1850" t="s">
        <v>2550</v>
      </c>
      <c r="E819" s="1850" t="s">
        <v>2551</v>
      </c>
      <c r="F819" s="1850" t="s">
        <v>2552</v>
      </c>
      <c r="G819" s="1850" t="s">
        <v>28</v>
      </c>
      <c r="H819" s="1850" t="s">
        <v>28</v>
      </c>
      <c r="I819" s="1850" t="s">
        <v>910</v>
      </c>
    </row>
    <row customHeight="1" ht="11.25">
      <c r="A820" s="1850" t="s">
        <v>2250</v>
      </c>
      <c r="B820" s="1850" t="s">
        <v>16</v>
      </c>
      <c r="C820" s="1850" t="s">
        <v>2553</v>
      </c>
      <c r="D820" s="1850" t="s">
        <v>2554</v>
      </c>
      <c r="E820" s="1850" t="s">
        <v>2555</v>
      </c>
      <c r="F820" s="1850" t="s">
        <v>2285</v>
      </c>
      <c r="G820" s="1850" t="s">
        <v>28</v>
      </c>
      <c r="H820" s="1850" t="s">
        <v>28</v>
      </c>
      <c r="I820" s="1850" t="s">
        <v>910</v>
      </c>
    </row>
    <row customHeight="1" ht="11.25">
      <c r="A821" s="1850" t="s">
        <v>2250</v>
      </c>
      <c r="B821" s="1850" t="s">
        <v>16</v>
      </c>
      <c r="C821" s="1850" t="s">
        <v>2568</v>
      </c>
      <c r="D821" s="1850" t="s">
        <v>2569</v>
      </c>
      <c r="E821" s="1850" t="s">
        <v>2570</v>
      </c>
      <c r="F821" s="1850" t="s">
        <v>2571</v>
      </c>
      <c r="G821" s="1850" t="s">
        <v>28</v>
      </c>
      <c r="H821" s="1850" t="s">
        <v>28</v>
      </c>
      <c r="I821" s="1850" t="s">
        <v>910</v>
      </c>
    </row>
    <row customHeight="1" ht="11.25">
      <c r="A822" s="1850" t="s">
        <v>2250</v>
      </c>
      <c r="B822" s="1850" t="s">
        <v>16</v>
      </c>
      <c r="C822" s="1850" t="s">
        <v>2572</v>
      </c>
      <c r="D822" s="1850" t="s">
        <v>2573</v>
      </c>
      <c r="E822" s="1850" t="s">
        <v>2570</v>
      </c>
      <c r="F822" s="1850" t="s">
        <v>2574</v>
      </c>
      <c r="G822" s="1850" t="s">
        <v>28</v>
      </c>
      <c r="H822" s="1850" t="s">
        <v>28</v>
      </c>
      <c r="I822" s="1850" t="s">
        <v>910</v>
      </c>
    </row>
    <row customHeight="1" ht="11.25">
      <c r="A823" s="1850" t="s">
        <v>2250</v>
      </c>
      <c r="B823" s="1850" t="s">
        <v>16</v>
      </c>
      <c r="C823" s="1850" t="s">
        <v>2585</v>
      </c>
      <c r="D823" s="1850" t="s">
        <v>2586</v>
      </c>
      <c r="E823" s="1850" t="s">
        <v>2587</v>
      </c>
      <c r="F823" s="1850" t="s">
        <v>2343</v>
      </c>
      <c r="G823" s="1850" t="s">
        <v>28</v>
      </c>
      <c r="H823" s="1850" t="s">
        <v>28</v>
      </c>
      <c r="I823" s="1850" t="s">
        <v>910</v>
      </c>
    </row>
    <row customHeight="1" ht="11.25">
      <c r="A824" s="1850" t="s">
        <v>2250</v>
      </c>
      <c r="B824" s="1850" t="s">
        <v>16</v>
      </c>
      <c r="C824" s="1850" t="s">
        <v>3842</v>
      </c>
      <c r="D824" s="1850" t="s">
        <v>3843</v>
      </c>
      <c r="E824" s="1850" t="s">
        <v>3844</v>
      </c>
      <c r="F824" s="1850" t="s">
        <v>2318</v>
      </c>
      <c r="G824" s="1850" t="s">
        <v>28</v>
      </c>
      <c r="H824" s="1850" t="s">
        <v>28</v>
      </c>
      <c r="I824" s="1850" t="s">
        <v>910</v>
      </c>
    </row>
    <row customHeight="1" ht="11.25">
      <c r="A825" s="1850" t="s">
        <v>2250</v>
      </c>
      <c r="B825" s="1850" t="s">
        <v>16</v>
      </c>
      <c r="C825" s="1850" t="s">
        <v>2609</v>
      </c>
      <c r="D825" s="1850" t="s">
        <v>2610</v>
      </c>
      <c r="E825" s="1850" t="s">
        <v>2611</v>
      </c>
      <c r="F825" s="1850" t="s">
        <v>579</v>
      </c>
      <c r="G825" s="1850" t="s">
        <v>28</v>
      </c>
      <c r="H825" s="1850" t="s">
        <v>28</v>
      </c>
      <c r="I825" s="1850" t="s">
        <v>910</v>
      </c>
    </row>
    <row customHeight="1" ht="11.25">
      <c r="A826" s="1850" t="s">
        <v>2250</v>
      </c>
      <c r="B826" s="1850" t="s">
        <v>16</v>
      </c>
      <c r="C826" s="1850" t="s">
        <v>3845</v>
      </c>
      <c r="D826" s="1850" t="s">
        <v>3846</v>
      </c>
      <c r="E826" s="1850" t="s">
        <v>3847</v>
      </c>
      <c r="F826" s="1850" t="s">
        <v>579</v>
      </c>
      <c r="G826" s="1850" t="s">
        <v>28</v>
      </c>
      <c r="H826" s="1850" t="s">
        <v>28</v>
      </c>
      <c r="I826" s="1850" t="s">
        <v>910</v>
      </c>
    </row>
    <row customHeight="1" ht="11.25">
      <c r="A827" s="1850" t="s">
        <v>2250</v>
      </c>
      <c r="B827" s="1850" t="s">
        <v>16</v>
      </c>
      <c r="C827" s="1850" t="s">
        <v>2615</v>
      </c>
      <c r="D827" s="1850" t="s">
        <v>2616</v>
      </c>
      <c r="E827" s="1850" t="s">
        <v>2617</v>
      </c>
      <c r="F827" s="1850" t="s">
        <v>2618</v>
      </c>
      <c r="G827" s="1850" t="s">
        <v>28</v>
      </c>
      <c r="H827" s="1850" t="s">
        <v>28</v>
      </c>
      <c r="I827" s="1850" t="s">
        <v>910</v>
      </c>
    </row>
    <row customHeight="1" ht="11.25">
      <c r="A828" s="1850" t="s">
        <v>2250</v>
      </c>
      <c r="B828" s="1850" t="s">
        <v>16</v>
      </c>
      <c r="C828" s="1850" t="s">
        <v>2629</v>
      </c>
      <c r="D828" s="1850" t="s">
        <v>2630</v>
      </c>
      <c r="E828" s="1850" t="s">
        <v>2631</v>
      </c>
      <c r="F828" s="1850" t="s">
        <v>2632</v>
      </c>
      <c r="G828" s="1850" t="s">
        <v>28</v>
      </c>
      <c r="H828" s="1850" t="s">
        <v>28</v>
      </c>
      <c r="I828" s="1850" t="s">
        <v>910</v>
      </c>
    </row>
    <row customHeight="1" ht="11.25">
      <c r="A829" s="1850" t="s">
        <v>2250</v>
      </c>
      <c r="B829" s="1850" t="s">
        <v>16</v>
      </c>
      <c r="C829" s="1850" t="s">
        <v>2652</v>
      </c>
      <c r="D829" s="1850" t="s">
        <v>2653</v>
      </c>
      <c r="E829" s="1850" t="s">
        <v>2654</v>
      </c>
      <c r="F829" s="1850" t="s">
        <v>2655</v>
      </c>
      <c r="G829" s="1850" t="s">
        <v>28</v>
      </c>
      <c r="H829" s="1850" t="s">
        <v>28</v>
      </c>
      <c r="I829" s="1850" t="s">
        <v>910</v>
      </c>
    </row>
    <row customHeight="1" ht="11.25">
      <c r="A830" s="1850" t="s">
        <v>2250</v>
      </c>
      <c r="B830" s="1850" t="s">
        <v>16</v>
      </c>
      <c r="C830" s="1850" t="s">
        <v>3644</v>
      </c>
      <c r="D830" s="1850" t="s">
        <v>3641</v>
      </c>
      <c r="E830" s="1850" t="s">
        <v>3645</v>
      </c>
      <c r="F830" s="1850" t="s">
        <v>3646</v>
      </c>
      <c r="G830" s="1850" t="s">
        <v>28</v>
      </c>
      <c r="H830" s="1850" t="s">
        <v>28</v>
      </c>
      <c r="I830" s="1850" t="s">
        <v>910</v>
      </c>
    </row>
    <row customHeight="1" ht="11.25">
      <c r="A831" s="1850" t="s">
        <v>2250</v>
      </c>
      <c r="B831" s="1850" t="s">
        <v>16</v>
      </c>
      <c r="C831" s="1850" t="s">
        <v>3848</v>
      </c>
      <c r="D831" s="1850" t="s">
        <v>3849</v>
      </c>
      <c r="E831" s="1850" t="s">
        <v>3850</v>
      </c>
      <c r="F831" s="1850" t="s">
        <v>2485</v>
      </c>
      <c r="G831" s="1850" t="s">
        <v>28</v>
      </c>
      <c r="H831" s="1850" t="s">
        <v>28</v>
      </c>
      <c r="I831" s="1850" t="s">
        <v>910</v>
      </c>
    </row>
    <row customHeight="1" ht="11.25">
      <c r="A832" s="1850" t="s">
        <v>2250</v>
      </c>
      <c r="B832" s="1850" t="s">
        <v>16</v>
      </c>
      <c r="C832" s="1850" t="s">
        <v>2656</v>
      </c>
      <c r="D832" s="1850" t="s">
        <v>2657</v>
      </c>
      <c r="E832" s="1850" t="s">
        <v>2658</v>
      </c>
      <c r="F832" s="1850" t="s">
        <v>2485</v>
      </c>
      <c r="G832" s="1850" t="s">
        <v>28</v>
      </c>
      <c r="H832" s="1850" t="s">
        <v>28</v>
      </c>
      <c r="I832" s="1850" t="s">
        <v>910</v>
      </c>
    </row>
    <row customHeight="1" ht="11.25">
      <c r="A833" s="1850" t="s">
        <v>2250</v>
      </c>
      <c r="B833" s="1850" t="s">
        <v>16</v>
      </c>
      <c r="C833" s="1850" t="s">
        <v>3647</v>
      </c>
      <c r="D833" s="1850" t="s">
        <v>3648</v>
      </c>
      <c r="E833" s="1850" t="s">
        <v>3649</v>
      </c>
      <c r="F833" s="1850" t="s">
        <v>2668</v>
      </c>
      <c r="G833" s="1850" t="s">
        <v>28</v>
      </c>
      <c r="H833" s="1850" t="s">
        <v>28</v>
      </c>
      <c r="I833" s="1850" t="s">
        <v>910</v>
      </c>
    </row>
    <row customHeight="1" ht="11.25">
      <c r="A834" s="1850" t="s">
        <v>2250</v>
      </c>
      <c r="B834" s="1850" t="s">
        <v>16</v>
      </c>
      <c r="C834" s="1850" t="s">
        <v>2659</v>
      </c>
      <c r="D834" s="1850" t="s">
        <v>2660</v>
      </c>
      <c r="E834" s="1850" t="s">
        <v>2661</v>
      </c>
      <c r="F834" s="1850" t="s">
        <v>2388</v>
      </c>
      <c r="G834" s="1850" t="s">
        <v>28</v>
      </c>
      <c r="H834" s="1850" t="s">
        <v>28</v>
      </c>
      <c r="I834" s="1850" t="s">
        <v>910</v>
      </c>
    </row>
    <row customHeight="1" ht="11.25">
      <c r="A835" s="1850" t="s">
        <v>2250</v>
      </c>
      <c r="B835" s="1850" t="s">
        <v>16</v>
      </c>
      <c r="C835" s="1850" t="s">
        <v>2662</v>
      </c>
      <c r="D835" s="1850" t="s">
        <v>2663</v>
      </c>
      <c r="E835" s="1850" t="s">
        <v>2664</v>
      </c>
      <c r="F835" s="1850" t="s">
        <v>2485</v>
      </c>
      <c r="G835" s="1850" t="s">
        <v>28</v>
      </c>
      <c r="H835" s="1850" t="s">
        <v>28</v>
      </c>
      <c r="I835" s="1850" t="s">
        <v>910</v>
      </c>
    </row>
    <row customHeight="1" ht="11.25">
      <c r="A836" s="1850" t="s">
        <v>2250</v>
      </c>
      <c r="B836" s="1850" t="s">
        <v>16</v>
      </c>
      <c r="C836" s="1850" t="s">
        <v>3851</v>
      </c>
      <c r="D836" s="1850" t="s">
        <v>3852</v>
      </c>
      <c r="E836" s="1850" t="s">
        <v>3853</v>
      </c>
      <c r="F836" s="1850" t="s">
        <v>2628</v>
      </c>
      <c r="G836" s="1850" t="s">
        <v>28</v>
      </c>
      <c r="H836" s="1850" t="s">
        <v>28</v>
      </c>
      <c r="I836" s="1850" t="s">
        <v>910</v>
      </c>
    </row>
    <row customHeight="1" ht="11.25">
      <c r="A837" s="1850" t="s">
        <v>2250</v>
      </c>
      <c r="B837" s="1850" t="s">
        <v>16</v>
      </c>
      <c r="C837" s="1850" t="s">
        <v>2665</v>
      </c>
      <c r="D837" s="1850" t="s">
        <v>2666</v>
      </c>
      <c r="E837" s="1850" t="s">
        <v>2667</v>
      </c>
      <c r="F837" s="1850" t="s">
        <v>2668</v>
      </c>
      <c r="G837" s="1850" t="s">
        <v>28</v>
      </c>
      <c r="H837" s="1850" t="s">
        <v>28</v>
      </c>
      <c r="I837" s="1850" t="s">
        <v>910</v>
      </c>
    </row>
    <row customHeight="1" ht="11.25">
      <c r="A838" s="1850" t="s">
        <v>2250</v>
      </c>
      <c r="B838" s="1850" t="s">
        <v>16</v>
      </c>
      <c r="C838" s="1850" t="s">
        <v>2669</v>
      </c>
      <c r="D838" s="1850" t="s">
        <v>2670</v>
      </c>
      <c r="E838" s="1850" t="s">
        <v>2671</v>
      </c>
      <c r="F838" s="1850" t="s">
        <v>2285</v>
      </c>
      <c r="G838" s="1850" t="s">
        <v>28</v>
      </c>
      <c r="H838" s="1850" t="s">
        <v>28</v>
      </c>
      <c r="I838" s="1850" t="s">
        <v>910</v>
      </c>
    </row>
    <row customHeight="1" ht="11.25">
      <c r="A839" s="1850" t="s">
        <v>2250</v>
      </c>
      <c r="B839" s="1850" t="s">
        <v>16</v>
      </c>
      <c r="C839" s="1850" t="s">
        <v>2672</v>
      </c>
      <c r="D839" s="1850" t="s">
        <v>2673</v>
      </c>
      <c r="E839" s="1850" t="s">
        <v>2674</v>
      </c>
      <c r="F839" s="1850" t="s">
        <v>2476</v>
      </c>
      <c r="G839" s="1850" t="s">
        <v>28</v>
      </c>
      <c r="H839" s="1850" t="s">
        <v>28</v>
      </c>
      <c r="I839" s="1850" t="s">
        <v>910</v>
      </c>
    </row>
    <row customHeight="1" ht="11.25">
      <c r="A840" s="1850" t="s">
        <v>2250</v>
      </c>
      <c r="B840" s="1850" t="s">
        <v>16</v>
      </c>
      <c r="C840" s="1850" t="s">
        <v>2675</v>
      </c>
      <c r="D840" s="1850" t="s">
        <v>2676</v>
      </c>
      <c r="E840" s="1850" t="s">
        <v>2677</v>
      </c>
      <c r="F840" s="1850" t="s">
        <v>2668</v>
      </c>
      <c r="G840" s="1850" t="s">
        <v>28</v>
      </c>
      <c r="H840" s="1850" t="s">
        <v>28</v>
      </c>
      <c r="I840" s="1850" t="s">
        <v>910</v>
      </c>
    </row>
    <row customHeight="1" ht="11.25">
      <c r="A841" s="1850" t="s">
        <v>2250</v>
      </c>
      <c r="B841" s="1850" t="s">
        <v>16</v>
      </c>
      <c r="C841" s="1850" t="s">
        <v>2678</v>
      </c>
      <c r="D841" s="1850" t="s">
        <v>2679</v>
      </c>
      <c r="E841" s="1850" t="s">
        <v>2680</v>
      </c>
      <c r="F841" s="1850" t="s">
        <v>2447</v>
      </c>
      <c r="G841" s="1850" t="s">
        <v>2681</v>
      </c>
      <c r="H841" s="1850" t="s">
        <v>28</v>
      </c>
      <c r="I841" s="1850" t="s">
        <v>910</v>
      </c>
    </row>
    <row customHeight="1" ht="11.25">
      <c r="A842" s="1850" t="s">
        <v>2250</v>
      </c>
      <c r="B842" s="1850" t="s">
        <v>16</v>
      </c>
      <c r="C842" s="1850" t="s">
        <v>3650</v>
      </c>
      <c r="D842" s="1850" t="s">
        <v>3651</v>
      </c>
      <c r="E842" s="1850" t="s">
        <v>3652</v>
      </c>
      <c r="F842" s="1850" t="s">
        <v>3653</v>
      </c>
      <c r="G842" s="1850" t="s">
        <v>3654</v>
      </c>
      <c r="H842" s="1850" t="s">
        <v>28</v>
      </c>
      <c r="I842" s="1850" t="s">
        <v>910</v>
      </c>
    </row>
    <row customHeight="1" ht="11.25">
      <c r="A843" s="1850" t="s">
        <v>2250</v>
      </c>
      <c r="B843" s="1850" t="s">
        <v>16</v>
      </c>
      <c r="C843" s="1850" t="s">
        <v>3854</v>
      </c>
      <c r="D843" s="1850" t="s">
        <v>3855</v>
      </c>
      <c r="E843" s="1850" t="s">
        <v>3856</v>
      </c>
      <c r="F843" s="1850" t="s">
        <v>2360</v>
      </c>
      <c r="G843" s="1850" t="s">
        <v>28</v>
      </c>
      <c r="H843" s="1850" t="s">
        <v>28</v>
      </c>
      <c r="I843" s="1850" t="s">
        <v>910</v>
      </c>
    </row>
    <row customHeight="1" ht="11.25">
      <c r="A844" s="1850" t="s">
        <v>2250</v>
      </c>
      <c r="B844" s="1850" t="s">
        <v>16</v>
      </c>
      <c r="C844" s="1850" t="s">
        <v>3655</v>
      </c>
      <c r="D844" s="1850" t="s">
        <v>3656</v>
      </c>
      <c r="E844" s="1850" t="s">
        <v>3657</v>
      </c>
      <c r="F844" s="1850" t="s">
        <v>2632</v>
      </c>
      <c r="G844" s="1850" t="s">
        <v>28</v>
      </c>
      <c r="H844" s="1850" t="s">
        <v>28</v>
      </c>
      <c r="I844" s="1850" t="s">
        <v>910</v>
      </c>
    </row>
    <row customHeight="1" ht="11.25">
      <c r="A845" s="1850" t="s">
        <v>2250</v>
      </c>
      <c r="B845" s="1850" t="s">
        <v>16</v>
      </c>
      <c r="C845" s="1850" t="s">
        <v>2695</v>
      </c>
      <c r="D845" s="1850" t="s">
        <v>2696</v>
      </c>
      <c r="E845" s="1850" t="s">
        <v>2697</v>
      </c>
      <c r="F845" s="1850" t="s">
        <v>2303</v>
      </c>
      <c r="G845" s="1850" t="s">
        <v>28</v>
      </c>
      <c r="H845" s="1850" t="s">
        <v>28</v>
      </c>
      <c r="I845" s="1850" t="s">
        <v>910</v>
      </c>
    </row>
    <row customHeight="1" ht="11.25">
      <c r="A846" s="1850" t="s">
        <v>2250</v>
      </c>
      <c r="B846" s="1850" t="s">
        <v>16</v>
      </c>
      <c r="C846" s="1850" t="s">
        <v>2698</v>
      </c>
      <c r="D846" s="1850" t="s">
        <v>2699</v>
      </c>
      <c r="E846" s="1850" t="s">
        <v>2700</v>
      </c>
      <c r="F846" s="1850" t="s">
        <v>2701</v>
      </c>
      <c r="G846" s="1850" t="s">
        <v>28</v>
      </c>
      <c r="H846" s="1850" t="s">
        <v>28</v>
      </c>
      <c r="I846" s="1850" t="s">
        <v>910</v>
      </c>
    </row>
    <row customHeight="1" ht="11.25">
      <c r="A847" s="1850" t="s">
        <v>2250</v>
      </c>
      <c r="B847" s="1850" t="s">
        <v>16</v>
      </c>
      <c r="C847" s="1850" t="s">
        <v>3658</v>
      </c>
      <c r="D847" s="1850" t="s">
        <v>3659</v>
      </c>
      <c r="E847" s="1850" t="s">
        <v>3660</v>
      </c>
      <c r="F847" s="1850" t="s">
        <v>2311</v>
      </c>
      <c r="G847" s="1850" t="s">
        <v>28</v>
      </c>
      <c r="H847" s="1850" t="s">
        <v>28</v>
      </c>
      <c r="I847" s="1850" t="s">
        <v>910</v>
      </c>
    </row>
    <row customHeight="1" ht="11.25">
      <c r="A848" s="1850" t="s">
        <v>2250</v>
      </c>
      <c r="B848" s="1850" t="s">
        <v>16</v>
      </c>
      <c r="C848" s="1850" t="s">
        <v>3661</v>
      </c>
      <c r="D848" s="1850" t="s">
        <v>3662</v>
      </c>
      <c r="E848" s="1850" t="s">
        <v>3663</v>
      </c>
      <c r="F848" s="1850" t="s">
        <v>3203</v>
      </c>
      <c r="G848" s="1850" t="s">
        <v>28</v>
      </c>
      <c r="H848" s="1850" t="s">
        <v>28</v>
      </c>
      <c r="I848" s="1850" t="s">
        <v>910</v>
      </c>
    </row>
    <row customHeight="1" ht="11.25">
      <c r="A849" s="1850" t="s">
        <v>2250</v>
      </c>
      <c r="B849" s="1850" t="s">
        <v>16</v>
      </c>
      <c r="C849" s="1850" t="s">
        <v>2702</v>
      </c>
      <c r="D849" s="1850" t="s">
        <v>2703</v>
      </c>
      <c r="E849" s="1850" t="s">
        <v>2704</v>
      </c>
      <c r="F849" s="1850" t="s">
        <v>2462</v>
      </c>
      <c r="G849" s="1850" t="s">
        <v>28</v>
      </c>
      <c r="H849" s="1850" t="s">
        <v>28</v>
      </c>
      <c r="I849" s="1850" t="s">
        <v>910</v>
      </c>
    </row>
    <row customHeight="1" ht="11.25">
      <c r="A850" s="1850" t="s">
        <v>2250</v>
      </c>
      <c r="B850" s="1850" t="s">
        <v>16</v>
      </c>
      <c r="C850" s="1850" t="s">
        <v>2705</v>
      </c>
      <c r="D850" s="1850" t="s">
        <v>2706</v>
      </c>
      <c r="E850" s="1850" t="s">
        <v>2707</v>
      </c>
      <c r="F850" s="1850" t="s">
        <v>2708</v>
      </c>
      <c r="G850" s="1850" t="s">
        <v>28</v>
      </c>
      <c r="H850" s="1850" t="s">
        <v>28</v>
      </c>
      <c r="I850" s="1850" t="s">
        <v>910</v>
      </c>
    </row>
    <row customHeight="1" ht="11.25">
      <c r="A851" s="1850" t="s">
        <v>2250</v>
      </c>
      <c r="B851" s="1850" t="s">
        <v>16</v>
      </c>
      <c r="C851" s="1850" t="s">
        <v>2709</v>
      </c>
      <c r="D851" s="1850" t="s">
        <v>2710</v>
      </c>
      <c r="E851" s="1850" t="s">
        <v>2711</v>
      </c>
      <c r="F851" s="1850" t="s">
        <v>2534</v>
      </c>
      <c r="G851" s="1850" t="s">
        <v>28</v>
      </c>
      <c r="H851" s="1850" t="s">
        <v>28</v>
      </c>
      <c r="I851" s="1850" t="s">
        <v>910</v>
      </c>
    </row>
    <row customHeight="1" ht="11.25">
      <c r="A852" s="1850" t="s">
        <v>2250</v>
      </c>
      <c r="B852" s="1850" t="s">
        <v>16</v>
      </c>
      <c r="C852" s="1850" t="s">
        <v>3667</v>
      </c>
      <c r="D852" s="1850" t="s">
        <v>3668</v>
      </c>
      <c r="E852" s="1850" t="s">
        <v>3669</v>
      </c>
      <c r="F852" s="1850" t="s">
        <v>2552</v>
      </c>
      <c r="G852" s="1850" t="s">
        <v>28</v>
      </c>
      <c r="H852" s="1850" t="s">
        <v>28</v>
      </c>
      <c r="I852" s="1850" t="s">
        <v>910</v>
      </c>
    </row>
    <row customHeight="1" ht="11.25">
      <c r="A853" s="1850" t="s">
        <v>2250</v>
      </c>
      <c r="B853" s="1850" t="s">
        <v>16</v>
      </c>
      <c r="C853" s="1850" t="s">
        <v>2712</v>
      </c>
      <c r="D853" s="1850" t="s">
        <v>2713</v>
      </c>
      <c r="E853" s="1850" t="s">
        <v>2714</v>
      </c>
      <c r="F853" s="1850" t="s">
        <v>2322</v>
      </c>
      <c r="G853" s="1850" t="s">
        <v>28</v>
      </c>
      <c r="H853" s="1850" t="s">
        <v>28</v>
      </c>
      <c r="I853" s="1850" t="s">
        <v>910</v>
      </c>
    </row>
    <row customHeight="1" ht="11.25">
      <c r="A854" s="1850" t="s">
        <v>2250</v>
      </c>
      <c r="B854" s="1850" t="s">
        <v>16</v>
      </c>
      <c r="C854" s="1850" t="s">
        <v>2715</v>
      </c>
      <c r="D854" s="1850" t="s">
        <v>2716</v>
      </c>
      <c r="E854" s="1850" t="s">
        <v>2717</v>
      </c>
      <c r="F854" s="1850" t="s">
        <v>2545</v>
      </c>
      <c r="G854" s="1850" t="s">
        <v>28</v>
      </c>
      <c r="H854" s="1850" t="s">
        <v>28</v>
      </c>
      <c r="I854" s="1850" t="s">
        <v>910</v>
      </c>
    </row>
    <row customHeight="1" ht="11.25">
      <c r="A855" s="1850" t="s">
        <v>2250</v>
      </c>
      <c r="B855" s="1850" t="s">
        <v>16</v>
      </c>
      <c r="C855" s="1850" t="s">
        <v>3670</v>
      </c>
      <c r="D855" s="1850" t="s">
        <v>3671</v>
      </c>
      <c r="E855" s="1850" t="s">
        <v>3672</v>
      </c>
      <c r="F855" s="1850" t="s">
        <v>2462</v>
      </c>
      <c r="G855" s="1850" t="s">
        <v>28</v>
      </c>
      <c r="H855" s="1850" t="s">
        <v>28</v>
      </c>
      <c r="I855" s="1850" t="s">
        <v>910</v>
      </c>
    </row>
    <row customHeight="1" ht="11.25">
      <c r="A856" s="1850" t="s">
        <v>2250</v>
      </c>
      <c r="B856" s="1850" t="s">
        <v>16</v>
      </c>
      <c r="C856" s="1850" t="s">
        <v>2718</v>
      </c>
      <c r="D856" s="1850" t="s">
        <v>2719</v>
      </c>
      <c r="E856" s="1850" t="s">
        <v>2720</v>
      </c>
      <c r="F856" s="1850" t="s">
        <v>2721</v>
      </c>
      <c r="G856" s="1850" t="s">
        <v>28</v>
      </c>
      <c r="H856" s="1850" t="s">
        <v>28</v>
      </c>
      <c r="I856" s="1850" t="s">
        <v>910</v>
      </c>
    </row>
    <row customHeight="1" ht="11.25">
      <c r="A857" s="1850" t="s">
        <v>2250</v>
      </c>
      <c r="B857" s="1850" t="s">
        <v>16</v>
      </c>
      <c r="C857" s="1850" t="s">
        <v>3673</v>
      </c>
      <c r="D857" s="1850" t="s">
        <v>3674</v>
      </c>
      <c r="E857" s="1850" t="s">
        <v>3675</v>
      </c>
      <c r="F857" s="1850" t="s">
        <v>2752</v>
      </c>
      <c r="G857" s="1850" t="s">
        <v>28</v>
      </c>
      <c r="H857" s="1850" t="s">
        <v>28</v>
      </c>
      <c r="I857" s="1850" t="s">
        <v>910</v>
      </c>
    </row>
    <row customHeight="1" ht="11.25">
      <c r="A858" s="1850" t="s">
        <v>2250</v>
      </c>
      <c r="B858" s="1850" t="s">
        <v>16</v>
      </c>
      <c r="C858" s="1850" t="s">
        <v>2725</v>
      </c>
      <c r="D858" s="1850" t="s">
        <v>2726</v>
      </c>
      <c r="E858" s="1850" t="s">
        <v>2727</v>
      </c>
      <c r="F858" s="1850" t="s">
        <v>2728</v>
      </c>
      <c r="G858" s="1850" t="s">
        <v>28</v>
      </c>
      <c r="H858" s="1850" t="s">
        <v>28</v>
      </c>
      <c r="I858" s="1850" t="s">
        <v>910</v>
      </c>
    </row>
    <row customHeight="1" ht="11.25">
      <c r="A859" s="1850" t="s">
        <v>2250</v>
      </c>
      <c r="B859" s="1850" t="s">
        <v>16</v>
      </c>
      <c r="C859" s="1850" t="s">
        <v>2729</v>
      </c>
      <c r="D859" s="1850" t="s">
        <v>2730</v>
      </c>
      <c r="E859" s="1850" t="s">
        <v>2731</v>
      </c>
      <c r="F859" s="1850" t="s">
        <v>2360</v>
      </c>
      <c r="G859" s="1850" t="s">
        <v>28</v>
      </c>
      <c r="H859" s="1850" t="s">
        <v>28</v>
      </c>
      <c r="I859" s="1850" t="s">
        <v>910</v>
      </c>
    </row>
    <row customHeight="1" ht="11.25">
      <c r="A860" s="1850" t="s">
        <v>2250</v>
      </c>
      <c r="B860" s="1850" t="s">
        <v>16</v>
      </c>
      <c r="C860" s="1850" t="s">
        <v>2732</v>
      </c>
      <c r="D860" s="1850" t="s">
        <v>2733</v>
      </c>
      <c r="E860" s="1850" t="s">
        <v>2734</v>
      </c>
      <c r="F860" s="1850" t="s">
        <v>2447</v>
      </c>
      <c r="G860" s="1850" t="s">
        <v>28</v>
      </c>
      <c r="H860" s="1850" t="s">
        <v>28</v>
      </c>
      <c r="I860" s="1850" t="s">
        <v>910</v>
      </c>
    </row>
    <row customHeight="1" ht="11.25">
      <c r="A861" s="1850" t="s">
        <v>2250</v>
      </c>
      <c r="B861" s="1850" t="s">
        <v>16</v>
      </c>
      <c r="C861" s="1850" t="s">
        <v>2735</v>
      </c>
      <c r="D861" s="1850" t="s">
        <v>2736</v>
      </c>
      <c r="E861" s="1850" t="s">
        <v>2737</v>
      </c>
      <c r="F861" s="1850" t="s">
        <v>2738</v>
      </c>
      <c r="G861" s="1850" t="s">
        <v>28</v>
      </c>
      <c r="H861" s="1850" t="s">
        <v>28</v>
      </c>
      <c r="I861" s="1850" t="s">
        <v>910</v>
      </c>
    </row>
    <row customHeight="1" ht="11.25">
      <c r="A862" s="1850" t="s">
        <v>2250</v>
      </c>
      <c r="B862" s="1850" t="s">
        <v>16</v>
      </c>
      <c r="C862" s="1850" t="s">
        <v>2739</v>
      </c>
      <c r="D862" s="1850" t="s">
        <v>2740</v>
      </c>
      <c r="E862" s="1850" t="s">
        <v>2741</v>
      </c>
      <c r="F862" s="1850" t="s">
        <v>2515</v>
      </c>
      <c r="G862" s="1850" t="s">
        <v>28</v>
      </c>
      <c r="H862" s="1850" t="s">
        <v>28</v>
      </c>
      <c r="I862" s="1850" t="s">
        <v>910</v>
      </c>
    </row>
    <row customHeight="1" ht="11.25">
      <c r="A863" s="1850" t="s">
        <v>2250</v>
      </c>
      <c r="B863" s="1850" t="s">
        <v>16</v>
      </c>
      <c r="C863" s="1850" t="s">
        <v>2742</v>
      </c>
      <c r="D863" s="1850" t="s">
        <v>2743</v>
      </c>
      <c r="E863" s="1850" t="s">
        <v>2744</v>
      </c>
      <c r="F863" s="1850" t="s">
        <v>2745</v>
      </c>
      <c r="G863" s="1850" t="s">
        <v>28</v>
      </c>
      <c r="H863" s="1850" t="s">
        <v>28</v>
      </c>
      <c r="I863" s="1850" t="s">
        <v>910</v>
      </c>
    </row>
    <row customHeight="1" ht="11.25">
      <c r="A864" s="1850" t="s">
        <v>2250</v>
      </c>
      <c r="B864" s="1850" t="s">
        <v>16</v>
      </c>
      <c r="C864" s="1850" t="s">
        <v>2746</v>
      </c>
      <c r="D864" s="1850" t="s">
        <v>2747</v>
      </c>
      <c r="E864" s="1850" t="s">
        <v>2748</v>
      </c>
      <c r="F864" s="1850" t="s">
        <v>2545</v>
      </c>
      <c r="G864" s="1850" t="s">
        <v>28</v>
      </c>
      <c r="H864" s="1850" t="s">
        <v>28</v>
      </c>
      <c r="I864" s="1850" t="s">
        <v>910</v>
      </c>
    </row>
    <row customHeight="1" ht="11.25">
      <c r="A865" s="1850" t="s">
        <v>2250</v>
      </c>
      <c r="B865" s="1850" t="s">
        <v>16</v>
      </c>
      <c r="C865" s="1850" t="s">
        <v>3676</v>
      </c>
      <c r="D865" s="1850" t="s">
        <v>3677</v>
      </c>
      <c r="E865" s="1850" t="s">
        <v>3678</v>
      </c>
      <c r="F865" s="1850" t="s">
        <v>2786</v>
      </c>
      <c r="G865" s="1850" t="s">
        <v>28</v>
      </c>
      <c r="H865" s="1850" t="s">
        <v>28</v>
      </c>
      <c r="I865" s="1850" t="s">
        <v>910</v>
      </c>
    </row>
    <row customHeight="1" ht="11.25">
      <c r="A866" s="1850" t="s">
        <v>2250</v>
      </c>
      <c r="B866" s="1850" t="s">
        <v>16</v>
      </c>
      <c r="C866" s="1850" t="s">
        <v>2753</v>
      </c>
      <c r="D866" s="1850" t="s">
        <v>2754</v>
      </c>
      <c r="E866" s="1850" t="s">
        <v>2755</v>
      </c>
      <c r="F866" s="1850" t="s">
        <v>2541</v>
      </c>
      <c r="G866" s="1850" t="s">
        <v>28</v>
      </c>
      <c r="H866" s="1850" t="s">
        <v>28</v>
      </c>
      <c r="I866" s="1850" t="s">
        <v>910</v>
      </c>
    </row>
    <row customHeight="1" ht="11.25">
      <c r="A867" s="1850" t="s">
        <v>2250</v>
      </c>
      <c r="B867" s="1850" t="s">
        <v>16</v>
      </c>
      <c r="C867" s="1850" t="s">
        <v>2756</v>
      </c>
      <c r="D867" s="1850" t="s">
        <v>2757</v>
      </c>
      <c r="E867" s="1850" t="s">
        <v>2758</v>
      </c>
      <c r="F867" s="1850" t="s">
        <v>2545</v>
      </c>
      <c r="G867" s="1850" t="s">
        <v>28</v>
      </c>
      <c r="H867" s="1850" t="s">
        <v>28</v>
      </c>
      <c r="I867" s="1850" t="s">
        <v>910</v>
      </c>
    </row>
    <row customHeight="1" ht="11.25">
      <c r="A868" s="1850" t="s">
        <v>2250</v>
      </c>
      <c r="B868" s="1850" t="s">
        <v>16</v>
      </c>
      <c r="C868" s="1850" t="s">
        <v>3679</v>
      </c>
      <c r="D868" s="1850" t="s">
        <v>3680</v>
      </c>
      <c r="E868" s="1850" t="s">
        <v>3681</v>
      </c>
      <c r="F868" s="1850" t="s">
        <v>2522</v>
      </c>
      <c r="G868" s="1850" t="s">
        <v>28</v>
      </c>
      <c r="H868" s="1850" t="s">
        <v>28</v>
      </c>
      <c r="I868" s="1850" t="s">
        <v>910</v>
      </c>
    </row>
    <row customHeight="1" ht="11.25">
      <c r="A869" s="1850" t="s">
        <v>2250</v>
      </c>
      <c r="B869" s="1850" t="s">
        <v>16</v>
      </c>
      <c r="C869" s="1850" t="s">
        <v>2762</v>
      </c>
      <c r="D869" s="1850" t="s">
        <v>2763</v>
      </c>
      <c r="E869" s="1850" t="s">
        <v>2764</v>
      </c>
      <c r="F869" s="1850" t="s">
        <v>2303</v>
      </c>
      <c r="G869" s="1850" t="s">
        <v>28</v>
      </c>
      <c r="H869" s="1850" t="s">
        <v>28</v>
      </c>
      <c r="I869" s="1850" t="s">
        <v>910</v>
      </c>
    </row>
    <row customHeight="1" ht="11.25">
      <c r="A870" s="1850" t="s">
        <v>2250</v>
      </c>
      <c r="B870" s="1850" t="s">
        <v>16</v>
      </c>
      <c r="C870" s="1850" t="s">
        <v>3682</v>
      </c>
      <c r="D870" s="1850" t="s">
        <v>3683</v>
      </c>
      <c r="E870" s="1850" t="s">
        <v>3684</v>
      </c>
      <c r="F870" s="1850" t="s">
        <v>2628</v>
      </c>
      <c r="G870" s="1850" t="s">
        <v>3685</v>
      </c>
      <c r="H870" s="1850" t="s">
        <v>28</v>
      </c>
      <c r="I870" s="1850" t="s">
        <v>910</v>
      </c>
    </row>
    <row customHeight="1" ht="11.25">
      <c r="A871" s="1850" t="s">
        <v>2250</v>
      </c>
      <c r="B871" s="1850" t="s">
        <v>16</v>
      </c>
      <c r="C871" s="1850" t="s">
        <v>2768</v>
      </c>
      <c r="D871" s="1850" t="s">
        <v>2769</v>
      </c>
      <c r="E871" s="1850" t="s">
        <v>2770</v>
      </c>
      <c r="F871" s="1850" t="s">
        <v>2534</v>
      </c>
      <c r="G871" s="1850" t="s">
        <v>28</v>
      </c>
      <c r="H871" s="1850" t="s">
        <v>28</v>
      </c>
      <c r="I871" s="1850" t="s">
        <v>910</v>
      </c>
    </row>
    <row customHeight="1" ht="11.25">
      <c r="A872" s="1850" t="s">
        <v>2250</v>
      </c>
      <c r="B872" s="1850" t="s">
        <v>16</v>
      </c>
      <c r="C872" s="1850" t="s">
        <v>2771</v>
      </c>
      <c r="D872" s="1850" t="s">
        <v>2772</v>
      </c>
      <c r="E872" s="1850" t="s">
        <v>2773</v>
      </c>
      <c r="F872" s="1850" t="s">
        <v>2530</v>
      </c>
      <c r="G872" s="1850" t="s">
        <v>28</v>
      </c>
      <c r="H872" s="1850" t="s">
        <v>28</v>
      </c>
      <c r="I872" s="1850" t="s">
        <v>910</v>
      </c>
    </row>
    <row customHeight="1" ht="11.25">
      <c r="A873" s="1850" t="s">
        <v>2250</v>
      </c>
      <c r="B873" s="1850" t="s">
        <v>16</v>
      </c>
      <c r="C873" s="1850" t="s">
        <v>2774</v>
      </c>
      <c r="D873" s="1850" t="s">
        <v>2775</v>
      </c>
      <c r="E873" s="1850" t="s">
        <v>2776</v>
      </c>
      <c r="F873" s="1850" t="s">
        <v>2447</v>
      </c>
      <c r="G873" s="1850" t="s">
        <v>28</v>
      </c>
      <c r="H873" s="1850" t="s">
        <v>28</v>
      </c>
      <c r="I873" s="1850" t="s">
        <v>910</v>
      </c>
    </row>
    <row customHeight="1" ht="11.25">
      <c r="A874" s="1850" t="s">
        <v>2250</v>
      </c>
      <c r="B874" s="1850" t="s">
        <v>16</v>
      </c>
      <c r="C874" s="1850" t="s">
        <v>2780</v>
      </c>
      <c r="D874" s="1850" t="s">
        <v>2781</v>
      </c>
      <c r="E874" s="1850" t="s">
        <v>2782</v>
      </c>
      <c r="F874" s="1850" t="s">
        <v>2311</v>
      </c>
      <c r="G874" s="1850" t="s">
        <v>28</v>
      </c>
      <c r="H874" s="1850" t="s">
        <v>28</v>
      </c>
      <c r="I874" s="1850" t="s">
        <v>910</v>
      </c>
    </row>
    <row customHeight="1" ht="11.25">
      <c r="A875" s="1850" t="s">
        <v>2250</v>
      </c>
      <c r="B875" s="1850" t="s">
        <v>16</v>
      </c>
      <c r="C875" s="1850" t="s">
        <v>2783</v>
      </c>
      <c r="D875" s="1850" t="s">
        <v>2784</v>
      </c>
      <c r="E875" s="1850" t="s">
        <v>2785</v>
      </c>
      <c r="F875" s="1850" t="s">
        <v>2786</v>
      </c>
      <c r="G875" s="1850" t="s">
        <v>28</v>
      </c>
      <c r="H875" s="1850" t="s">
        <v>28</v>
      </c>
      <c r="I875" s="1850" t="s">
        <v>910</v>
      </c>
    </row>
    <row customHeight="1" ht="11.25">
      <c r="A876" s="1850" t="s">
        <v>2250</v>
      </c>
      <c r="B876" s="1850" t="s">
        <v>16</v>
      </c>
      <c r="C876" s="1850" t="s">
        <v>2787</v>
      </c>
      <c r="D876" s="1850" t="s">
        <v>2788</v>
      </c>
      <c r="E876" s="1850" t="s">
        <v>2789</v>
      </c>
      <c r="F876" s="1850" t="s">
        <v>2447</v>
      </c>
      <c r="G876" s="1850" t="s">
        <v>28</v>
      </c>
      <c r="H876" s="1850" t="s">
        <v>28</v>
      </c>
      <c r="I876" s="1850" t="s">
        <v>910</v>
      </c>
    </row>
    <row customHeight="1" ht="11.25">
      <c r="A877" s="1850" t="s">
        <v>2250</v>
      </c>
      <c r="B877" s="1850" t="s">
        <v>16</v>
      </c>
      <c r="C877" s="1850" t="s">
        <v>2790</v>
      </c>
      <c r="D877" s="1850" t="s">
        <v>2791</v>
      </c>
      <c r="E877" s="1850" t="s">
        <v>2792</v>
      </c>
      <c r="F877" s="1850" t="s">
        <v>2728</v>
      </c>
      <c r="G877" s="1850" t="s">
        <v>28</v>
      </c>
      <c r="H877" s="1850" t="s">
        <v>28</v>
      </c>
      <c r="I877" s="1850" t="s">
        <v>910</v>
      </c>
    </row>
    <row customHeight="1" ht="11.25">
      <c r="A878" s="1850" t="s">
        <v>2250</v>
      </c>
      <c r="B878" s="1850" t="s">
        <v>16</v>
      </c>
      <c r="C878" s="1850" t="s">
        <v>2793</v>
      </c>
      <c r="D878" s="1850" t="s">
        <v>2794</v>
      </c>
      <c r="E878" s="1850" t="s">
        <v>2795</v>
      </c>
      <c r="F878" s="1850" t="s">
        <v>2796</v>
      </c>
      <c r="G878" s="1850" t="s">
        <v>28</v>
      </c>
      <c r="H878" s="1850" t="s">
        <v>28</v>
      </c>
      <c r="I878" s="1850" t="s">
        <v>910</v>
      </c>
    </row>
    <row customHeight="1" ht="11.25">
      <c r="A879" s="1850" t="s">
        <v>2250</v>
      </c>
      <c r="B879" s="1850" t="s">
        <v>16</v>
      </c>
      <c r="C879" s="1850" t="s">
        <v>3686</v>
      </c>
      <c r="D879" s="1850" t="s">
        <v>3687</v>
      </c>
      <c r="E879" s="1850" t="s">
        <v>3688</v>
      </c>
      <c r="F879" s="1850" t="s">
        <v>2841</v>
      </c>
      <c r="G879" s="1850" t="s">
        <v>28</v>
      </c>
      <c r="H879" s="1850" t="s">
        <v>28</v>
      </c>
      <c r="I879" s="1850" t="s">
        <v>910</v>
      </c>
    </row>
    <row customHeight="1" ht="11.25">
      <c r="A880" s="1850" t="s">
        <v>2250</v>
      </c>
      <c r="B880" s="1850" t="s">
        <v>16</v>
      </c>
      <c r="C880" s="1850" t="s">
        <v>2797</v>
      </c>
      <c r="D880" s="1850" t="s">
        <v>2798</v>
      </c>
      <c r="E880" s="1850" t="s">
        <v>2799</v>
      </c>
      <c r="F880" s="1850" t="s">
        <v>2552</v>
      </c>
      <c r="G880" s="1850" t="s">
        <v>28</v>
      </c>
      <c r="H880" s="1850" t="s">
        <v>28</v>
      </c>
      <c r="I880" s="1850" t="s">
        <v>910</v>
      </c>
    </row>
    <row customHeight="1" ht="11.25">
      <c r="A881" s="1850" t="s">
        <v>2250</v>
      </c>
      <c r="B881" s="1850" t="s">
        <v>16</v>
      </c>
      <c r="C881" s="1850" t="s">
        <v>2800</v>
      </c>
      <c r="D881" s="1850" t="s">
        <v>2801</v>
      </c>
      <c r="E881" s="1850" t="s">
        <v>2802</v>
      </c>
      <c r="F881" s="1850" t="s">
        <v>2803</v>
      </c>
      <c r="G881" s="1850" t="s">
        <v>28</v>
      </c>
      <c r="H881" s="1850" t="s">
        <v>28</v>
      </c>
      <c r="I881" s="1850" t="s">
        <v>910</v>
      </c>
    </row>
    <row customHeight="1" ht="11.25">
      <c r="A882" s="1850" t="s">
        <v>2250</v>
      </c>
      <c r="B882" s="1850" t="s">
        <v>16</v>
      </c>
      <c r="C882" s="1850" t="s">
        <v>2804</v>
      </c>
      <c r="D882" s="1850" t="s">
        <v>2805</v>
      </c>
      <c r="E882" s="1850" t="s">
        <v>2806</v>
      </c>
      <c r="F882" s="1850" t="s">
        <v>2322</v>
      </c>
      <c r="G882" s="1850" t="s">
        <v>28</v>
      </c>
      <c r="H882" s="1850" t="s">
        <v>28</v>
      </c>
      <c r="I882" s="1850" t="s">
        <v>910</v>
      </c>
    </row>
    <row customHeight="1" ht="11.25">
      <c r="A883" s="1850" t="s">
        <v>2250</v>
      </c>
      <c r="B883" s="1850" t="s">
        <v>16</v>
      </c>
      <c r="C883" s="1850" t="s">
        <v>3689</v>
      </c>
      <c r="D883" s="1850" t="s">
        <v>3690</v>
      </c>
      <c r="E883" s="1850" t="s">
        <v>3691</v>
      </c>
      <c r="F883" s="1850" t="s">
        <v>2541</v>
      </c>
      <c r="G883" s="1850" t="s">
        <v>28</v>
      </c>
      <c r="H883" s="1850" t="s">
        <v>28</v>
      </c>
      <c r="I883" s="1850" t="s">
        <v>910</v>
      </c>
    </row>
    <row customHeight="1" ht="11.25">
      <c r="A884" s="1850" t="s">
        <v>2250</v>
      </c>
      <c r="B884" s="1850" t="s">
        <v>16</v>
      </c>
      <c r="C884" s="1850" t="s">
        <v>2807</v>
      </c>
      <c r="D884" s="1850" t="s">
        <v>2808</v>
      </c>
      <c r="E884" s="1850" t="s">
        <v>2809</v>
      </c>
      <c r="F884" s="1850" t="s">
        <v>2526</v>
      </c>
      <c r="G884" s="1850" t="s">
        <v>28</v>
      </c>
      <c r="H884" s="1850" t="s">
        <v>28</v>
      </c>
      <c r="I884" s="1850" t="s">
        <v>910</v>
      </c>
    </row>
    <row customHeight="1" ht="11.25">
      <c r="A885" s="1850" t="s">
        <v>2250</v>
      </c>
      <c r="B885" s="1850" t="s">
        <v>16</v>
      </c>
      <c r="C885" s="1850" t="s">
        <v>2810</v>
      </c>
      <c r="D885" s="1850" t="s">
        <v>2811</v>
      </c>
      <c r="E885" s="1850" t="s">
        <v>2812</v>
      </c>
      <c r="F885" s="1850" t="s">
        <v>2640</v>
      </c>
      <c r="G885" s="1850" t="s">
        <v>2813</v>
      </c>
      <c r="H885" s="1850" t="s">
        <v>28</v>
      </c>
      <c r="I885" s="1850" t="s">
        <v>910</v>
      </c>
    </row>
    <row customHeight="1" ht="11.25">
      <c r="A886" s="1850" t="s">
        <v>2250</v>
      </c>
      <c r="B886" s="1850" t="s">
        <v>16</v>
      </c>
      <c r="C886" s="1850" t="s">
        <v>2814</v>
      </c>
      <c r="D886" s="1850" t="s">
        <v>2815</v>
      </c>
      <c r="E886" s="1850" t="s">
        <v>2816</v>
      </c>
      <c r="F886" s="1850" t="s">
        <v>2691</v>
      </c>
      <c r="G886" s="1850" t="s">
        <v>28</v>
      </c>
      <c r="H886" s="1850" t="s">
        <v>28</v>
      </c>
      <c r="I886" s="1850" t="s">
        <v>910</v>
      </c>
    </row>
    <row customHeight="1" ht="11.25">
      <c r="A887" s="1850" t="s">
        <v>2250</v>
      </c>
      <c r="B887" s="1850" t="s">
        <v>16</v>
      </c>
      <c r="C887" s="1850" t="s">
        <v>2817</v>
      </c>
      <c r="D887" s="1850" t="s">
        <v>2818</v>
      </c>
      <c r="E887" s="1850" t="s">
        <v>2819</v>
      </c>
      <c r="F887" s="1850" t="s">
        <v>2534</v>
      </c>
      <c r="G887" s="1850" t="s">
        <v>28</v>
      </c>
      <c r="H887" s="1850" t="s">
        <v>28</v>
      </c>
      <c r="I887" s="1850" t="s">
        <v>910</v>
      </c>
    </row>
    <row customHeight="1" ht="11.25">
      <c r="A888" s="1850" t="s">
        <v>2250</v>
      </c>
      <c r="B888" s="1850" t="s">
        <v>16</v>
      </c>
      <c r="C888" s="1850" t="s">
        <v>2820</v>
      </c>
      <c r="D888" s="1850" t="s">
        <v>2821</v>
      </c>
      <c r="E888" s="1850" t="s">
        <v>2822</v>
      </c>
      <c r="F888" s="1850" t="s">
        <v>2745</v>
      </c>
      <c r="G888" s="1850" t="s">
        <v>28</v>
      </c>
      <c r="H888" s="1850" t="s">
        <v>28</v>
      </c>
      <c r="I888" s="1850" t="s">
        <v>910</v>
      </c>
    </row>
    <row customHeight="1" ht="11.25">
      <c r="A889" s="1850" t="s">
        <v>2250</v>
      </c>
      <c r="B889" s="1850" t="s">
        <v>16</v>
      </c>
      <c r="C889" s="1850" t="s">
        <v>2823</v>
      </c>
      <c r="D889" s="1850" t="s">
        <v>2824</v>
      </c>
      <c r="E889" s="1850" t="s">
        <v>2825</v>
      </c>
      <c r="F889" s="1850" t="s">
        <v>2826</v>
      </c>
      <c r="G889" s="1850" t="s">
        <v>28</v>
      </c>
      <c r="H889" s="1850" t="s">
        <v>28</v>
      </c>
      <c r="I889" s="1850" t="s">
        <v>910</v>
      </c>
    </row>
    <row customHeight="1" ht="11.25">
      <c r="A890" s="1850" t="s">
        <v>2250</v>
      </c>
      <c r="B890" s="1850" t="s">
        <v>16</v>
      </c>
      <c r="C890" s="1850" t="s">
        <v>2827</v>
      </c>
      <c r="D890" s="1850" t="s">
        <v>2828</v>
      </c>
      <c r="E890" s="1850" t="s">
        <v>2829</v>
      </c>
      <c r="F890" s="1850" t="s">
        <v>2541</v>
      </c>
      <c r="G890" s="1850" t="s">
        <v>2830</v>
      </c>
      <c r="H890" s="1850" t="s">
        <v>28</v>
      </c>
      <c r="I890" s="1850" t="s">
        <v>910</v>
      </c>
    </row>
    <row customHeight="1" ht="11.25">
      <c r="A891" s="1850" t="s">
        <v>2250</v>
      </c>
      <c r="B891" s="1850" t="s">
        <v>16</v>
      </c>
      <c r="C891" s="1850" t="s">
        <v>2831</v>
      </c>
      <c r="D891" s="1850" t="s">
        <v>2832</v>
      </c>
      <c r="E891" s="1850" t="s">
        <v>2833</v>
      </c>
      <c r="F891" s="1850" t="s">
        <v>2541</v>
      </c>
      <c r="G891" s="1850" t="s">
        <v>28</v>
      </c>
      <c r="H891" s="1850" t="s">
        <v>28</v>
      </c>
      <c r="I891" s="1850" t="s">
        <v>910</v>
      </c>
    </row>
    <row customHeight="1" ht="11.25">
      <c r="A892" s="1850" t="s">
        <v>2250</v>
      </c>
      <c r="B892" s="1850" t="s">
        <v>16</v>
      </c>
      <c r="C892" s="1850" t="s">
        <v>2834</v>
      </c>
      <c r="D892" s="1850" t="s">
        <v>2835</v>
      </c>
      <c r="E892" s="1850" t="s">
        <v>2836</v>
      </c>
      <c r="F892" s="1850" t="s">
        <v>2837</v>
      </c>
      <c r="G892" s="1850" t="s">
        <v>28</v>
      </c>
      <c r="H892" s="1850" t="s">
        <v>28</v>
      </c>
      <c r="I892" s="1850" t="s">
        <v>910</v>
      </c>
    </row>
    <row customHeight="1" ht="11.25">
      <c r="A893" s="1850" t="s">
        <v>2250</v>
      </c>
      <c r="B893" s="1850" t="s">
        <v>16</v>
      </c>
      <c r="C893" s="1850" t="s">
        <v>2838</v>
      </c>
      <c r="D893" s="1850" t="s">
        <v>2839</v>
      </c>
      <c r="E893" s="1850" t="s">
        <v>2840</v>
      </c>
      <c r="F893" s="1850" t="s">
        <v>2841</v>
      </c>
      <c r="G893" s="1850" t="s">
        <v>28</v>
      </c>
      <c r="H893" s="1850" t="s">
        <v>28</v>
      </c>
      <c r="I893" s="1850" t="s">
        <v>910</v>
      </c>
    </row>
    <row customHeight="1" ht="11.25">
      <c r="A894" s="1850" t="s">
        <v>2250</v>
      </c>
      <c r="B894" s="1850" t="s">
        <v>16</v>
      </c>
      <c r="C894" s="1850" t="s">
        <v>2842</v>
      </c>
      <c r="D894" s="1850" t="s">
        <v>2843</v>
      </c>
      <c r="E894" s="1850" t="s">
        <v>2844</v>
      </c>
      <c r="F894" s="1850" t="s">
        <v>2803</v>
      </c>
      <c r="G894" s="1850" t="s">
        <v>28</v>
      </c>
      <c r="H894" s="1850" t="s">
        <v>28</v>
      </c>
      <c r="I894" s="1850" t="s">
        <v>910</v>
      </c>
    </row>
    <row customHeight="1" ht="11.25">
      <c r="A895" s="1850" t="s">
        <v>2250</v>
      </c>
      <c r="B895" s="1850" t="s">
        <v>16</v>
      </c>
      <c r="C895" s="1850" t="s">
        <v>2859</v>
      </c>
      <c r="D895" s="1850" t="s">
        <v>2860</v>
      </c>
      <c r="E895" s="1850" t="s">
        <v>2861</v>
      </c>
      <c r="F895" s="1850" t="s">
        <v>2862</v>
      </c>
      <c r="G895" s="1850" t="s">
        <v>28</v>
      </c>
      <c r="H895" s="1850" t="s">
        <v>28</v>
      </c>
      <c r="I895" s="1850" t="s">
        <v>910</v>
      </c>
    </row>
    <row customHeight="1" ht="11.25">
      <c r="A896" s="1850" t="s">
        <v>2250</v>
      </c>
      <c r="B896" s="1850" t="s">
        <v>16</v>
      </c>
      <c r="C896" s="1850" t="s">
        <v>2869</v>
      </c>
      <c r="D896" s="1850" t="s">
        <v>2870</v>
      </c>
      <c r="E896" s="1850" t="s">
        <v>2871</v>
      </c>
      <c r="F896" s="1850" t="s">
        <v>2872</v>
      </c>
      <c r="G896" s="1850" t="s">
        <v>28</v>
      </c>
      <c r="H896" s="1850" t="s">
        <v>28</v>
      </c>
      <c r="I896" s="1850" t="s">
        <v>910</v>
      </c>
    </row>
    <row customHeight="1" ht="11.25">
      <c r="A897" s="1850" t="s">
        <v>2250</v>
      </c>
      <c r="B897" s="1850" t="s">
        <v>16</v>
      </c>
      <c r="C897" s="1850" t="s">
        <v>3857</v>
      </c>
      <c r="D897" s="1850" t="s">
        <v>3858</v>
      </c>
      <c r="E897" s="1850" t="s">
        <v>3859</v>
      </c>
      <c r="F897" s="1850" t="s">
        <v>2285</v>
      </c>
      <c r="G897" s="1850" t="s">
        <v>28</v>
      </c>
      <c r="H897" s="1850" t="s">
        <v>28</v>
      </c>
      <c r="I897" s="1850" t="s">
        <v>910</v>
      </c>
    </row>
    <row customHeight="1" ht="11.25">
      <c r="A898" s="1850" t="s">
        <v>2250</v>
      </c>
      <c r="B898" s="1850" t="s">
        <v>16</v>
      </c>
      <c r="C898" s="1850" t="s">
        <v>3860</v>
      </c>
      <c r="D898" s="1850" t="s">
        <v>3861</v>
      </c>
      <c r="E898" s="1850" t="s">
        <v>3862</v>
      </c>
      <c r="F898" s="1850" t="s">
        <v>2285</v>
      </c>
      <c r="G898" s="1850" t="s">
        <v>28</v>
      </c>
      <c r="H898" s="1850" t="s">
        <v>28</v>
      </c>
      <c r="I898" s="1850" t="s">
        <v>910</v>
      </c>
    </row>
    <row customHeight="1" ht="11.25">
      <c r="A899" s="1850" t="s">
        <v>2250</v>
      </c>
      <c r="B899" s="1850" t="s">
        <v>16</v>
      </c>
      <c r="C899" s="1850" t="s">
        <v>2888</v>
      </c>
      <c r="D899" s="1850" t="s">
        <v>2889</v>
      </c>
      <c r="E899" s="1850" t="s">
        <v>2890</v>
      </c>
      <c r="F899" s="1850" t="s">
        <v>2335</v>
      </c>
      <c r="G899" s="1850" t="s">
        <v>28</v>
      </c>
      <c r="H899" s="1850" t="s">
        <v>28</v>
      </c>
      <c r="I899" s="1850" t="s">
        <v>910</v>
      </c>
    </row>
    <row customHeight="1" ht="11.25">
      <c r="A900" s="1850" t="s">
        <v>2250</v>
      </c>
      <c r="B900" s="1850" t="s">
        <v>16</v>
      </c>
      <c r="C900" s="1850" t="s">
        <v>2894</v>
      </c>
      <c r="D900" s="1850" t="s">
        <v>2895</v>
      </c>
      <c r="E900" s="1850" t="s">
        <v>2896</v>
      </c>
      <c r="F900" s="1850" t="s">
        <v>2701</v>
      </c>
      <c r="G900" s="1850" t="s">
        <v>28</v>
      </c>
      <c r="H900" s="1850" t="s">
        <v>28</v>
      </c>
      <c r="I900" s="1850" t="s">
        <v>910</v>
      </c>
    </row>
    <row customHeight="1" ht="11.25">
      <c r="A901" s="1850" t="s">
        <v>2250</v>
      </c>
      <c r="B901" s="1850" t="s">
        <v>16</v>
      </c>
      <c r="C901" s="1850" t="s">
        <v>2897</v>
      </c>
      <c r="D901" s="1850" t="s">
        <v>2898</v>
      </c>
      <c r="E901" s="1850" t="s">
        <v>2899</v>
      </c>
      <c r="F901" s="1850" t="s">
        <v>2311</v>
      </c>
      <c r="G901" s="1850" t="s">
        <v>28</v>
      </c>
      <c r="H901" s="1850" t="s">
        <v>28</v>
      </c>
      <c r="I901" s="1850" t="s">
        <v>910</v>
      </c>
    </row>
    <row customHeight="1" ht="11.25">
      <c r="A902" s="1850" t="s">
        <v>2250</v>
      </c>
      <c r="B902" s="1850" t="s">
        <v>16</v>
      </c>
      <c r="C902" s="1850" t="s">
        <v>3863</v>
      </c>
      <c r="D902" s="1850" t="s">
        <v>3864</v>
      </c>
      <c r="E902" s="1850" t="s">
        <v>3865</v>
      </c>
      <c r="F902" s="1850" t="s">
        <v>2841</v>
      </c>
      <c r="G902" s="1850" t="s">
        <v>28</v>
      </c>
      <c r="H902" s="1850" t="s">
        <v>28</v>
      </c>
      <c r="I902" s="1850" t="s">
        <v>910</v>
      </c>
    </row>
    <row customHeight="1" ht="11.25">
      <c r="A903" s="1850" t="s">
        <v>2250</v>
      </c>
      <c r="B903" s="1850" t="s">
        <v>16</v>
      </c>
      <c r="C903" s="1850" t="s">
        <v>2912</v>
      </c>
      <c r="D903" s="1850" t="s">
        <v>2913</v>
      </c>
      <c r="E903" s="1850" t="s">
        <v>2570</v>
      </c>
      <c r="F903" s="1850" t="s">
        <v>2914</v>
      </c>
      <c r="G903" s="1850" t="s">
        <v>28</v>
      </c>
      <c r="H903" s="1850" t="s">
        <v>28</v>
      </c>
      <c r="I903" s="1850" t="s">
        <v>910</v>
      </c>
    </row>
    <row customHeight="1" ht="11.25">
      <c r="A904" s="1850" t="s">
        <v>2250</v>
      </c>
      <c r="B904" s="1850" t="s">
        <v>16</v>
      </c>
      <c r="C904" s="1850" t="s">
        <v>2918</v>
      </c>
      <c r="D904" s="1850" t="s">
        <v>2919</v>
      </c>
      <c r="E904" s="1850" t="s">
        <v>2920</v>
      </c>
      <c r="F904" s="1850" t="s">
        <v>2275</v>
      </c>
      <c r="G904" s="1850" t="s">
        <v>28</v>
      </c>
      <c r="H904" s="1850" t="s">
        <v>28</v>
      </c>
      <c r="I904" s="1850" t="s">
        <v>910</v>
      </c>
    </row>
    <row customHeight="1" ht="11.25">
      <c r="A905" s="1850" t="s">
        <v>2250</v>
      </c>
      <c r="B905" s="1850" t="s">
        <v>16</v>
      </c>
      <c r="C905" s="1850" t="s">
        <v>3695</v>
      </c>
      <c r="D905" s="1850" t="s">
        <v>3696</v>
      </c>
      <c r="E905" s="1850" t="s">
        <v>3697</v>
      </c>
      <c r="F905" s="1850" t="s">
        <v>2318</v>
      </c>
      <c r="G905" s="1850" t="s">
        <v>28</v>
      </c>
      <c r="H905" s="1850" t="s">
        <v>28</v>
      </c>
      <c r="I905" s="1850" t="s">
        <v>910</v>
      </c>
    </row>
    <row customHeight="1" ht="11.25">
      <c r="A906" s="1850" t="s">
        <v>2250</v>
      </c>
      <c r="B906" s="1850" t="s">
        <v>16</v>
      </c>
      <c r="C906" s="1850" t="s">
        <v>2924</v>
      </c>
      <c r="D906" s="1850" t="s">
        <v>2925</v>
      </c>
      <c r="E906" s="1850" t="s">
        <v>2926</v>
      </c>
      <c r="F906" s="1850" t="s">
        <v>2258</v>
      </c>
      <c r="G906" s="1850" t="s">
        <v>28</v>
      </c>
      <c r="H906" s="1850" t="s">
        <v>28</v>
      </c>
      <c r="I906" s="1850" t="s">
        <v>910</v>
      </c>
    </row>
    <row customHeight="1" ht="11.25">
      <c r="A907" s="1850" t="s">
        <v>2250</v>
      </c>
      <c r="B907" s="1850" t="s">
        <v>16</v>
      </c>
      <c r="C907" s="1850" t="s">
        <v>2927</v>
      </c>
      <c r="D907" s="1850" t="s">
        <v>2928</v>
      </c>
      <c r="E907" s="1850" t="s">
        <v>2929</v>
      </c>
      <c r="F907" s="1850" t="s">
        <v>2526</v>
      </c>
      <c r="G907" s="1850" t="s">
        <v>28</v>
      </c>
      <c r="H907" s="1850" t="s">
        <v>28</v>
      </c>
      <c r="I907" s="1850" t="s">
        <v>910</v>
      </c>
    </row>
    <row customHeight="1" ht="11.25">
      <c r="A908" s="1850" t="s">
        <v>2250</v>
      </c>
      <c r="B908" s="1850" t="s">
        <v>16</v>
      </c>
      <c r="C908" s="1850" t="s">
        <v>2930</v>
      </c>
      <c r="D908" s="1850" t="s">
        <v>2931</v>
      </c>
      <c r="E908" s="1850" t="s">
        <v>2932</v>
      </c>
      <c r="F908" s="1850" t="s">
        <v>2632</v>
      </c>
      <c r="G908" s="1850" t="s">
        <v>28</v>
      </c>
      <c r="H908" s="1850" t="s">
        <v>28</v>
      </c>
      <c r="I908" s="1850" t="s">
        <v>910</v>
      </c>
    </row>
    <row customHeight="1" ht="11.25">
      <c r="A909" s="1850" t="s">
        <v>2250</v>
      </c>
      <c r="B909" s="1850" t="s">
        <v>16</v>
      </c>
      <c r="C909" s="1850" t="s">
        <v>3866</v>
      </c>
      <c r="D909" s="1850" t="s">
        <v>3867</v>
      </c>
      <c r="E909" s="1850" t="s">
        <v>3868</v>
      </c>
      <c r="F909" s="1850" t="s">
        <v>2258</v>
      </c>
      <c r="G909" s="1850" t="s">
        <v>28</v>
      </c>
      <c r="H909" s="1850" t="s">
        <v>28</v>
      </c>
      <c r="I909" s="1850" t="s">
        <v>910</v>
      </c>
    </row>
    <row customHeight="1" ht="11.25">
      <c r="A910" s="1850" t="s">
        <v>2250</v>
      </c>
      <c r="B910" s="1850" t="s">
        <v>16</v>
      </c>
      <c r="C910" s="1850" t="s">
        <v>3698</v>
      </c>
      <c r="D910" s="1850" t="s">
        <v>3699</v>
      </c>
      <c r="E910" s="1850" t="s">
        <v>3700</v>
      </c>
      <c r="F910" s="1850" t="s">
        <v>2275</v>
      </c>
      <c r="G910" s="1850" t="s">
        <v>3701</v>
      </c>
      <c r="H910" s="1850" t="s">
        <v>28</v>
      </c>
      <c r="I910" s="1850" t="s">
        <v>910</v>
      </c>
    </row>
    <row customHeight="1" ht="11.25">
      <c r="A911" s="1850" t="s">
        <v>2250</v>
      </c>
      <c r="B911" s="1850" t="s">
        <v>16</v>
      </c>
      <c r="C911" s="1850" t="s">
        <v>3702</v>
      </c>
      <c r="D911" s="1850" t="s">
        <v>3703</v>
      </c>
      <c r="E911" s="1850" t="s">
        <v>3704</v>
      </c>
      <c r="F911" s="1850" t="s">
        <v>2485</v>
      </c>
      <c r="G911" s="1850" t="s">
        <v>28</v>
      </c>
      <c r="H911" s="1850" t="s">
        <v>28</v>
      </c>
      <c r="I911" s="1850" t="s">
        <v>910</v>
      </c>
    </row>
    <row customHeight="1" ht="11.25">
      <c r="A912" s="1850" t="s">
        <v>2250</v>
      </c>
      <c r="B912" s="1850" t="s">
        <v>16</v>
      </c>
      <c r="C912" s="1850" t="s">
        <v>3869</v>
      </c>
      <c r="D912" s="1850" t="s">
        <v>3870</v>
      </c>
      <c r="E912" s="1850" t="s">
        <v>3871</v>
      </c>
      <c r="F912" s="1850" t="s">
        <v>2285</v>
      </c>
      <c r="G912" s="1850" t="s">
        <v>28</v>
      </c>
      <c r="H912" s="1850" t="s">
        <v>28</v>
      </c>
      <c r="I912" s="1850" t="s">
        <v>910</v>
      </c>
    </row>
    <row customHeight="1" ht="11.25">
      <c r="A913" s="1850" t="s">
        <v>2250</v>
      </c>
      <c r="B913" s="1850" t="s">
        <v>16</v>
      </c>
      <c r="C913" s="1850" t="s">
        <v>3872</v>
      </c>
      <c r="D913" s="1850" t="s">
        <v>3873</v>
      </c>
      <c r="E913" s="1850" t="s">
        <v>3874</v>
      </c>
      <c r="F913" s="1850" t="s">
        <v>2303</v>
      </c>
      <c r="G913" s="1850" t="s">
        <v>28</v>
      </c>
      <c r="H913" s="1850" t="s">
        <v>28</v>
      </c>
      <c r="I913" s="1850" t="s">
        <v>910</v>
      </c>
    </row>
    <row customHeight="1" ht="11.25">
      <c r="A914" s="1850" t="s">
        <v>2250</v>
      </c>
      <c r="B914" s="1850" t="s">
        <v>16</v>
      </c>
      <c r="C914" s="1850" t="s">
        <v>3705</v>
      </c>
      <c r="D914" s="1850" t="s">
        <v>3706</v>
      </c>
      <c r="E914" s="1850" t="s">
        <v>3707</v>
      </c>
      <c r="F914" s="1850" t="s">
        <v>2989</v>
      </c>
      <c r="G914" s="1850" t="s">
        <v>28</v>
      </c>
      <c r="H914" s="1850" t="s">
        <v>28</v>
      </c>
      <c r="I914" s="1850" t="s">
        <v>910</v>
      </c>
    </row>
    <row customHeight="1" ht="11.25">
      <c r="A915" s="1850" t="s">
        <v>2250</v>
      </c>
      <c r="B915" s="1850" t="s">
        <v>16</v>
      </c>
      <c r="C915" s="1850" t="s">
        <v>3875</v>
      </c>
      <c r="D915" s="1850" t="s">
        <v>3876</v>
      </c>
      <c r="E915" s="1850" t="s">
        <v>3877</v>
      </c>
      <c r="F915" s="1850" t="s">
        <v>2296</v>
      </c>
      <c r="G915" s="1850" t="s">
        <v>28</v>
      </c>
      <c r="H915" s="1850" t="s">
        <v>28</v>
      </c>
      <c r="I915" s="1850" t="s">
        <v>910</v>
      </c>
    </row>
    <row customHeight="1" ht="11.25">
      <c r="A916" s="1850" t="s">
        <v>2250</v>
      </c>
      <c r="B916" s="1850" t="s">
        <v>16</v>
      </c>
      <c r="C916" s="1850" t="s">
        <v>3878</v>
      </c>
      <c r="D916" s="1850" t="s">
        <v>3879</v>
      </c>
      <c r="E916" s="1850" t="s">
        <v>3880</v>
      </c>
      <c r="F916" s="1850" t="s">
        <v>2388</v>
      </c>
      <c r="G916" s="1850" t="s">
        <v>3881</v>
      </c>
      <c r="H916" s="1850" t="s">
        <v>28</v>
      </c>
      <c r="I916" s="1850" t="s">
        <v>910</v>
      </c>
    </row>
    <row customHeight="1" ht="11.25">
      <c r="A917" s="1850" t="s">
        <v>2250</v>
      </c>
      <c r="B917" s="1850" t="s">
        <v>16</v>
      </c>
      <c r="C917" s="1850" t="s">
        <v>3711</v>
      </c>
      <c r="D917" s="1850" t="s">
        <v>3712</v>
      </c>
      <c r="E917" s="1850" t="s">
        <v>3713</v>
      </c>
      <c r="F917" s="1850" t="s">
        <v>2841</v>
      </c>
      <c r="G917" s="1850" t="s">
        <v>28</v>
      </c>
      <c r="H917" s="1850" t="s">
        <v>28</v>
      </c>
      <c r="I917" s="1850" t="s">
        <v>910</v>
      </c>
    </row>
    <row customHeight="1" ht="11.25">
      <c r="A918" s="1850" t="s">
        <v>2250</v>
      </c>
      <c r="B918" s="1850" t="s">
        <v>16</v>
      </c>
      <c r="C918" s="1850" t="s">
        <v>3714</v>
      </c>
      <c r="D918" s="1850" t="s">
        <v>3715</v>
      </c>
      <c r="E918" s="1850" t="s">
        <v>3716</v>
      </c>
      <c r="F918" s="1850" t="s">
        <v>2636</v>
      </c>
      <c r="G918" s="1850" t="s">
        <v>28</v>
      </c>
      <c r="H918" s="1850" t="s">
        <v>28</v>
      </c>
      <c r="I918" s="1850" t="s">
        <v>910</v>
      </c>
    </row>
    <row customHeight="1" ht="11.25">
      <c r="A919" s="1850" t="s">
        <v>2250</v>
      </c>
      <c r="B919" s="1850" t="s">
        <v>16</v>
      </c>
      <c r="C919" s="1850" t="s">
        <v>3717</v>
      </c>
      <c r="D919" s="1850" t="s">
        <v>3718</v>
      </c>
      <c r="E919" s="1850" t="s">
        <v>3719</v>
      </c>
      <c r="F919" s="1850" t="s">
        <v>2862</v>
      </c>
      <c r="G919" s="1850" t="s">
        <v>28</v>
      </c>
      <c r="H919" s="1850" t="s">
        <v>28</v>
      </c>
      <c r="I919" s="1850" t="s">
        <v>910</v>
      </c>
    </row>
    <row customHeight="1" ht="11.25">
      <c r="A920" s="1850" t="s">
        <v>2250</v>
      </c>
      <c r="B920" s="1850" t="s">
        <v>16</v>
      </c>
      <c r="C920" s="1850" t="s">
        <v>3722</v>
      </c>
      <c r="D920" s="1850" t="s">
        <v>3723</v>
      </c>
      <c r="E920" s="1850" t="s">
        <v>3724</v>
      </c>
      <c r="F920" s="1850" t="s">
        <v>2303</v>
      </c>
      <c r="G920" s="1850" t="s">
        <v>28</v>
      </c>
      <c r="H920" s="1850" t="s">
        <v>28</v>
      </c>
      <c r="I920" s="1850" t="s">
        <v>910</v>
      </c>
    </row>
    <row customHeight="1" ht="11.25">
      <c r="A921" s="1850" t="s">
        <v>2250</v>
      </c>
      <c r="B921" s="1850" t="s">
        <v>16</v>
      </c>
      <c r="C921" s="1850" t="s">
        <v>3006</v>
      </c>
      <c r="D921" s="1850" t="s">
        <v>3007</v>
      </c>
      <c r="E921" s="1850" t="s">
        <v>3008</v>
      </c>
      <c r="F921" s="1850" t="s">
        <v>2534</v>
      </c>
      <c r="G921" s="1850" t="s">
        <v>28</v>
      </c>
      <c r="H921" s="1850" t="s">
        <v>28</v>
      </c>
      <c r="I921" s="1850" t="s">
        <v>910</v>
      </c>
    </row>
    <row customHeight="1" ht="11.25">
      <c r="A922" s="1850" t="s">
        <v>2250</v>
      </c>
      <c r="B922" s="1850" t="s">
        <v>16</v>
      </c>
      <c r="C922" s="1850" t="s">
        <v>3725</v>
      </c>
      <c r="D922" s="1850" t="s">
        <v>3726</v>
      </c>
      <c r="E922" s="1850" t="s">
        <v>3727</v>
      </c>
      <c r="F922" s="1850" t="s">
        <v>3728</v>
      </c>
      <c r="G922" s="1850" t="s">
        <v>28</v>
      </c>
      <c r="H922" s="1850" t="s">
        <v>28</v>
      </c>
      <c r="I922" s="1850" t="s">
        <v>910</v>
      </c>
    </row>
    <row customHeight="1" ht="11.25">
      <c r="A923" s="1850" t="s">
        <v>2250</v>
      </c>
      <c r="B923" s="1850" t="s">
        <v>16</v>
      </c>
      <c r="C923" s="1850" t="s">
        <v>3882</v>
      </c>
      <c r="D923" s="1850" t="s">
        <v>3883</v>
      </c>
      <c r="E923" s="1850" t="s">
        <v>3884</v>
      </c>
      <c r="F923" s="1850" t="s">
        <v>2258</v>
      </c>
      <c r="G923" s="1850" t="s">
        <v>28</v>
      </c>
      <c r="H923" s="1850" t="s">
        <v>28</v>
      </c>
      <c r="I923" s="1850" t="s">
        <v>910</v>
      </c>
    </row>
    <row customHeight="1" ht="11.25">
      <c r="A924" s="1850" t="s">
        <v>2250</v>
      </c>
      <c r="B924" s="1850" t="s">
        <v>16</v>
      </c>
      <c r="C924" s="1850" t="s">
        <v>3037</v>
      </c>
      <c r="D924" s="1850" t="s">
        <v>3038</v>
      </c>
      <c r="E924" s="1850" t="s">
        <v>3039</v>
      </c>
      <c r="F924" s="1850" t="s">
        <v>2335</v>
      </c>
      <c r="G924" s="1850" t="s">
        <v>28</v>
      </c>
      <c r="H924" s="1850" t="s">
        <v>28</v>
      </c>
      <c r="I924" s="1850" t="s">
        <v>910</v>
      </c>
    </row>
    <row customHeight="1" ht="11.25">
      <c r="A925" s="1850" t="s">
        <v>2250</v>
      </c>
      <c r="B925" s="1850" t="s">
        <v>16</v>
      </c>
      <c r="C925" s="1850" t="s">
        <v>3732</v>
      </c>
      <c r="D925" s="1850" t="s">
        <v>3733</v>
      </c>
      <c r="E925" s="1850" t="s">
        <v>3734</v>
      </c>
      <c r="F925" s="1850" t="s">
        <v>2311</v>
      </c>
      <c r="G925" s="1850" t="s">
        <v>28</v>
      </c>
      <c r="H925" s="1850" t="s">
        <v>28</v>
      </c>
      <c r="I925" s="1850" t="s">
        <v>910</v>
      </c>
    </row>
    <row customHeight="1" ht="11.25">
      <c r="A926" s="1850" t="s">
        <v>2250</v>
      </c>
      <c r="B926" s="1850" t="s">
        <v>16</v>
      </c>
      <c r="C926" s="1850" t="s">
        <v>3040</v>
      </c>
      <c r="D926" s="1850" t="s">
        <v>3041</v>
      </c>
      <c r="E926" s="1850" t="s">
        <v>3042</v>
      </c>
      <c r="F926" s="1850" t="s">
        <v>2485</v>
      </c>
      <c r="G926" s="1850" t="s">
        <v>28</v>
      </c>
      <c r="H926" s="1850" t="s">
        <v>28</v>
      </c>
      <c r="I926" s="1850" t="s">
        <v>910</v>
      </c>
    </row>
    <row customHeight="1" ht="11.25">
      <c r="A927" s="1850" t="s">
        <v>2250</v>
      </c>
      <c r="B927" s="1850" t="s">
        <v>16</v>
      </c>
      <c r="C927" s="1850" t="s">
        <v>3735</v>
      </c>
      <c r="D927" s="1850" t="s">
        <v>3736</v>
      </c>
      <c r="E927" s="1850" t="s">
        <v>3737</v>
      </c>
      <c r="F927" s="1850" t="s">
        <v>2841</v>
      </c>
      <c r="G927" s="1850" t="s">
        <v>28</v>
      </c>
      <c r="H927" s="1850" t="s">
        <v>28</v>
      </c>
      <c r="I927" s="1850" t="s">
        <v>910</v>
      </c>
    </row>
    <row customHeight="1" ht="11.25">
      <c r="A928" s="1850" t="s">
        <v>2250</v>
      </c>
      <c r="B928" s="1850" t="s">
        <v>16</v>
      </c>
      <c r="C928" s="1850" t="s">
        <v>3050</v>
      </c>
      <c r="D928" s="1850" t="s">
        <v>3051</v>
      </c>
      <c r="E928" s="1850" t="s">
        <v>3052</v>
      </c>
      <c r="F928" s="1850" t="s">
        <v>2296</v>
      </c>
      <c r="G928" s="1850" t="s">
        <v>28</v>
      </c>
      <c r="H928" s="1850" t="s">
        <v>28</v>
      </c>
      <c r="I928" s="1850" t="s">
        <v>910</v>
      </c>
    </row>
    <row customHeight="1" ht="11.25">
      <c r="A929" s="1850" t="s">
        <v>2250</v>
      </c>
      <c r="B929" s="1850" t="s">
        <v>16</v>
      </c>
      <c r="C929" s="1850" t="s">
        <v>3053</v>
      </c>
      <c r="D929" s="1850" t="s">
        <v>3054</v>
      </c>
      <c r="E929" s="1850" t="s">
        <v>3055</v>
      </c>
      <c r="F929" s="1850" t="s">
        <v>2493</v>
      </c>
      <c r="G929" s="1850" t="s">
        <v>28</v>
      </c>
      <c r="H929" s="1850" t="s">
        <v>28</v>
      </c>
      <c r="I929" s="1850" t="s">
        <v>910</v>
      </c>
    </row>
    <row customHeight="1" ht="11.25">
      <c r="A930" s="1850" t="s">
        <v>2250</v>
      </c>
      <c r="B930" s="1850" t="s">
        <v>16</v>
      </c>
      <c r="C930" s="1850" t="s">
        <v>3738</v>
      </c>
      <c r="D930" s="1850" t="s">
        <v>3739</v>
      </c>
      <c r="E930" s="1850" t="s">
        <v>3740</v>
      </c>
      <c r="F930" s="1850" t="s">
        <v>2318</v>
      </c>
      <c r="G930" s="1850" t="s">
        <v>28</v>
      </c>
      <c r="H930" s="1850" t="s">
        <v>28</v>
      </c>
      <c r="I930" s="1850" t="s">
        <v>910</v>
      </c>
    </row>
    <row customHeight="1" ht="11.25">
      <c r="A931" s="1850" t="s">
        <v>2250</v>
      </c>
      <c r="B931" s="1850" t="s">
        <v>16</v>
      </c>
      <c r="C931" s="1850" t="s">
        <v>3741</v>
      </c>
      <c r="D931" s="1850" t="s">
        <v>3742</v>
      </c>
      <c r="E931" s="1850" t="s">
        <v>3743</v>
      </c>
      <c r="F931" s="1850" t="s">
        <v>2318</v>
      </c>
      <c r="G931" s="1850" t="s">
        <v>28</v>
      </c>
      <c r="H931" s="1850" t="s">
        <v>28</v>
      </c>
      <c r="I931" s="1850" t="s">
        <v>910</v>
      </c>
    </row>
    <row customHeight="1" ht="11.25">
      <c r="A932" s="1850" t="s">
        <v>2250</v>
      </c>
      <c r="B932" s="1850" t="s">
        <v>16</v>
      </c>
      <c r="C932" s="1850" t="s">
        <v>3744</v>
      </c>
      <c r="D932" s="1850" t="s">
        <v>3745</v>
      </c>
      <c r="E932" s="1850" t="s">
        <v>3746</v>
      </c>
      <c r="F932" s="1850" t="s">
        <v>2318</v>
      </c>
      <c r="G932" s="1850" t="s">
        <v>28</v>
      </c>
      <c r="H932" s="1850" t="s">
        <v>28</v>
      </c>
      <c r="I932" s="1850" t="s">
        <v>910</v>
      </c>
    </row>
    <row customHeight="1" ht="11.25">
      <c r="A933" s="1850" t="s">
        <v>2250</v>
      </c>
      <c r="B933" s="1850" t="s">
        <v>16</v>
      </c>
      <c r="C933" s="1850" t="s">
        <v>3747</v>
      </c>
      <c r="D933" s="1850" t="s">
        <v>3748</v>
      </c>
      <c r="E933" s="1850" t="s">
        <v>3749</v>
      </c>
      <c r="F933" s="1850" t="s">
        <v>2335</v>
      </c>
      <c r="G933" s="1850" t="s">
        <v>28</v>
      </c>
      <c r="H933" s="1850" t="s">
        <v>28</v>
      </c>
      <c r="I933" s="1850" t="s">
        <v>910</v>
      </c>
    </row>
    <row customHeight="1" ht="11.25">
      <c r="A934" s="1850" t="s">
        <v>2250</v>
      </c>
      <c r="B934" s="1850" t="s">
        <v>16</v>
      </c>
      <c r="C934" s="1850" t="s">
        <v>3072</v>
      </c>
      <c r="D934" s="1850" t="s">
        <v>3073</v>
      </c>
      <c r="E934" s="1850" t="s">
        <v>3074</v>
      </c>
      <c r="F934" s="1850" t="s">
        <v>2343</v>
      </c>
      <c r="G934" s="1850" t="s">
        <v>3075</v>
      </c>
      <c r="H934" s="1850" t="s">
        <v>28</v>
      </c>
      <c r="I934" s="1850" t="s">
        <v>910</v>
      </c>
    </row>
    <row customHeight="1" ht="11.25">
      <c r="A935" s="1850" t="s">
        <v>2250</v>
      </c>
      <c r="B935" s="1850" t="s">
        <v>16</v>
      </c>
      <c r="C935" s="1850" t="s">
        <v>3076</v>
      </c>
      <c r="D935" s="1850" t="s">
        <v>3077</v>
      </c>
      <c r="E935" s="1850" t="s">
        <v>3078</v>
      </c>
      <c r="F935" s="1850" t="s">
        <v>2296</v>
      </c>
      <c r="G935" s="1850" t="s">
        <v>28</v>
      </c>
      <c r="H935" s="1850" t="s">
        <v>28</v>
      </c>
      <c r="I935" s="1850" t="s">
        <v>910</v>
      </c>
    </row>
    <row customHeight="1" ht="11.25">
      <c r="A936" s="1850" t="s">
        <v>2250</v>
      </c>
      <c r="B936" s="1850" t="s">
        <v>16</v>
      </c>
      <c r="C936" s="1850" t="s">
        <v>3098</v>
      </c>
      <c r="D936" s="1850" t="s">
        <v>3099</v>
      </c>
      <c r="E936" s="1850" t="s">
        <v>3100</v>
      </c>
      <c r="F936" s="1850" t="s">
        <v>2343</v>
      </c>
      <c r="G936" s="1850" t="s">
        <v>28</v>
      </c>
      <c r="H936" s="1850" t="s">
        <v>28</v>
      </c>
      <c r="I936" s="1850" t="s">
        <v>910</v>
      </c>
    </row>
    <row customHeight="1" ht="11.25">
      <c r="A937" s="1850" t="s">
        <v>2250</v>
      </c>
      <c r="B937" s="1850" t="s">
        <v>16</v>
      </c>
      <c r="C937" s="1850" t="s">
        <v>3750</v>
      </c>
      <c r="D937" s="1850" t="s">
        <v>3099</v>
      </c>
      <c r="E937" s="1850" t="s">
        <v>3751</v>
      </c>
      <c r="F937" s="1850" t="s">
        <v>2258</v>
      </c>
      <c r="G937" s="1850" t="s">
        <v>28</v>
      </c>
      <c r="H937" s="1850" t="s">
        <v>28</v>
      </c>
      <c r="I937" s="1850" t="s">
        <v>910</v>
      </c>
    </row>
    <row customHeight="1" ht="11.25">
      <c r="A938" s="1850" t="s">
        <v>2250</v>
      </c>
      <c r="B938" s="1850" t="s">
        <v>16</v>
      </c>
      <c r="C938" s="1850" t="s">
        <v>3101</v>
      </c>
      <c r="D938" s="1850" t="s">
        <v>3102</v>
      </c>
      <c r="E938" s="1850" t="s">
        <v>3103</v>
      </c>
      <c r="F938" s="1850" t="s">
        <v>2552</v>
      </c>
      <c r="G938" s="1850" t="s">
        <v>28</v>
      </c>
      <c r="H938" s="1850" t="s">
        <v>28</v>
      </c>
      <c r="I938" s="1850" t="s">
        <v>910</v>
      </c>
    </row>
    <row customHeight="1" ht="11.25">
      <c r="A939" s="1850" t="s">
        <v>2250</v>
      </c>
      <c r="B939" s="1850" t="s">
        <v>16</v>
      </c>
      <c r="C939" s="1850" t="s">
        <v>3752</v>
      </c>
      <c r="D939" s="1850" t="s">
        <v>3753</v>
      </c>
      <c r="E939" s="1850" t="s">
        <v>3754</v>
      </c>
      <c r="F939" s="1850" t="s">
        <v>2708</v>
      </c>
      <c r="G939" s="1850" t="s">
        <v>28</v>
      </c>
      <c r="H939" s="1850" t="s">
        <v>28</v>
      </c>
      <c r="I939" s="1850" t="s">
        <v>910</v>
      </c>
    </row>
    <row customHeight="1" ht="11.25">
      <c r="A940" s="1850" t="s">
        <v>2250</v>
      </c>
      <c r="B940" s="1850" t="s">
        <v>16</v>
      </c>
      <c r="C940" s="1850" t="s">
        <v>3755</v>
      </c>
      <c r="D940" s="1850" t="s">
        <v>3756</v>
      </c>
      <c r="E940" s="1850" t="s">
        <v>3757</v>
      </c>
      <c r="F940" s="1850" t="s">
        <v>2447</v>
      </c>
      <c r="G940" s="1850" t="s">
        <v>28</v>
      </c>
      <c r="H940" s="1850" t="s">
        <v>28</v>
      </c>
      <c r="I940" s="1850" t="s">
        <v>910</v>
      </c>
    </row>
    <row customHeight="1" ht="11.25">
      <c r="A941" s="1850" t="s">
        <v>2250</v>
      </c>
      <c r="B941" s="1850" t="s">
        <v>16</v>
      </c>
      <c r="C941" s="1850" t="s">
        <v>3117</v>
      </c>
      <c r="D941" s="1850" t="s">
        <v>3118</v>
      </c>
      <c r="E941" s="1850" t="s">
        <v>3119</v>
      </c>
      <c r="F941" s="1850" t="s">
        <v>3120</v>
      </c>
      <c r="G941" s="1850" t="s">
        <v>3121</v>
      </c>
      <c r="H941" s="1850" t="s">
        <v>28</v>
      </c>
      <c r="I941" s="1850" t="s">
        <v>910</v>
      </c>
    </row>
    <row customHeight="1" ht="11.25">
      <c r="A942" s="1850" t="s">
        <v>2250</v>
      </c>
      <c r="B942" s="1850" t="s">
        <v>16</v>
      </c>
      <c r="C942" s="1850" t="s">
        <v>3885</v>
      </c>
      <c r="D942" s="1850" t="s">
        <v>3886</v>
      </c>
      <c r="E942" s="1850" t="s">
        <v>3887</v>
      </c>
      <c r="F942" s="1850" t="s">
        <v>2263</v>
      </c>
      <c r="G942" s="1850" t="s">
        <v>28</v>
      </c>
      <c r="H942" s="1850" t="s">
        <v>28</v>
      </c>
      <c r="I942" s="1850" t="s">
        <v>910</v>
      </c>
    </row>
    <row customHeight="1" ht="11.25">
      <c r="A943" s="1850" t="s">
        <v>2250</v>
      </c>
      <c r="B943" s="1850" t="s">
        <v>16</v>
      </c>
      <c r="C943" s="1850" t="s">
        <v>3758</v>
      </c>
      <c r="D943" s="1850" t="s">
        <v>3759</v>
      </c>
      <c r="E943" s="1850" t="s">
        <v>3760</v>
      </c>
      <c r="F943" s="1850" t="s">
        <v>2721</v>
      </c>
      <c r="G943" s="1850" t="s">
        <v>28</v>
      </c>
      <c r="H943" s="1850" t="s">
        <v>28</v>
      </c>
      <c r="I943" s="1850" t="s">
        <v>910</v>
      </c>
    </row>
    <row customHeight="1" ht="11.25">
      <c r="A944" s="1850" t="s">
        <v>2250</v>
      </c>
      <c r="B944" s="1850" t="s">
        <v>16</v>
      </c>
      <c r="C944" s="1850" t="s">
        <v>3144</v>
      </c>
      <c r="D944" s="1850" t="s">
        <v>3145</v>
      </c>
      <c r="E944" s="1850" t="s">
        <v>3146</v>
      </c>
      <c r="F944" s="1850" t="s">
        <v>52</v>
      </c>
      <c r="G944" s="1850" t="s">
        <v>28</v>
      </c>
      <c r="H944" s="1850" t="s">
        <v>28</v>
      </c>
      <c r="I944" s="1850" t="s">
        <v>910</v>
      </c>
    </row>
    <row customHeight="1" ht="11.25">
      <c r="A945" s="1850" t="s">
        <v>2250</v>
      </c>
      <c r="B945" s="1850" t="s">
        <v>16</v>
      </c>
      <c r="C945" s="1850" t="s">
        <v>3888</v>
      </c>
      <c r="D945" s="1850" t="s">
        <v>3889</v>
      </c>
      <c r="E945" s="1850" t="s">
        <v>3890</v>
      </c>
      <c r="F945" s="1850" t="s">
        <v>3891</v>
      </c>
      <c r="G945" s="1850" t="s">
        <v>28</v>
      </c>
      <c r="H945" s="1850" t="s">
        <v>28</v>
      </c>
      <c r="I945" s="1850" t="s">
        <v>910</v>
      </c>
    </row>
    <row customHeight="1" ht="11.25">
      <c r="A946" s="1850" t="s">
        <v>2250</v>
      </c>
      <c r="B946" s="1850" t="s">
        <v>16</v>
      </c>
      <c r="C946" s="1850" t="s">
        <v>3892</v>
      </c>
      <c r="D946" s="1850" t="s">
        <v>3893</v>
      </c>
      <c r="E946" s="1850" t="s">
        <v>3894</v>
      </c>
      <c r="F946" s="1850" t="s">
        <v>2691</v>
      </c>
      <c r="G946" s="1850" t="s">
        <v>28</v>
      </c>
      <c r="H946" s="1850" t="s">
        <v>28</v>
      </c>
      <c r="I946" s="1850" t="s">
        <v>910</v>
      </c>
    </row>
    <row customHeight="1" ht="11.25">
      <c r="A947" s="1850" t="s">
        <v>2250</v>
      </c>
      <c r="B947" s="1850" t="s">
        <v>16</v>
      </c>
      <c r="C947" s="1850" t="s">
        <v>3204</v>
      </c>
      <c r="D947" s="1850" t="s">
        <v>3205</v>
      </c>
      <c r="E947" s="1850" t="s">
        <v>3206</v>
      </c>
      <c r="F947" s="1850" t="s">
        <v>2263</v>
      </c>
      <c r="G947" s="1850" t="s">
        <v>28</v>
      </c>
      <c r="H947" s="1850" t="s">
        <v>28</v>
      </c>
      <c r="I947" s="1850" t="s">
        <v>910</v>
      </c>
    </row>
    <row customHeight="1" ht="11.25">
      <c r="A948" s="1850" t="s">
        <v>2250</v>
      </c>
      <c r="B948" s="1850" t="s">
        <v>16</v>
      </c>
      <c r="C948" s="1850" t="s">
        <v>3767</v>
      </c>
      <c r="D948" s="1850" t="s">
        <v>3768</v>
      </c>
      <c r="E948" s="1850" t="s">
        <v>3769</v>
      </c>
      <c r="F948" s="1850" t="s">
        <v>2275</v>
      </c>
      <c r="G948" s="1850" t="s">
        <v>28</v>
      </c>
      <c r="H948" s="1850" t="s">
        <v>28</v>
      </c>
      <c r="I948" s="1850" t="s">
        <v>910</v>
      </c>
    </row>
    <row customHeight="1" ht="11.25">
      <c r="A949" s="1850" t="s">
        <v>2250</v>
      </c>
      <c r="B949" s="1850" t="s">
        <v>16</v>
      </c>
      <c r="C949" s="1850" t="s">
        <v>3770</v>
      </c>
      <c r="D949" s="1850" t="s">
        <v>3771</v>
      </c>
      <c r="E949" s="1850" t="s">
        <v>3772</v>
      </c>
      <c r="F949" s="1850" t="s">
        <v>3203</v>
      </c>
      <c r="G949" s="1850" t="s">
        <v>28</v>
      </c>
      <c r="H949" s="1850" t="s">
        <v>28</v>
      </c>
      <c r="I949" s="1850" t="s">
        <v>910</v>
      </c>
    </row>
    <row customHeight="1" ht="11.25">
      <c r="A950" s="1850" t="s">
        <v>2250</v>
      </c>
      <c r="B950" s="1850" t="s">
        <v>16</v>
      </c>
      <c r="C950" s="1850" t="s">
        <v>3773</v>
      </c>
      <c r="D950" s="1850" t="s">
        <v>3774</v>
      </c>
      <c r="E950" s="1850" t="s">
        <v>3775</v>
      </c>
      <c r="F950" s="1850" t="s">
        <v>2318</v>
      </c>
      <c r="G950" s="1850" t="s">
        <v>3776</v>
      </c>
      <c r="H950" s="1850" t="s">
        <v>28</v>
      </c>
      <c r="I950" s="1850" t="s">
        <v>910</v>
      </c>
    </row>
    <row customHeight="1" ht="11.25">
      <c r="A951" s="1850" t="s">
        <v>2250</v>
      </c>
      <c r="B951" s="1850" t="s">
        <v>16</v>
      </c>
      <c r="C951" s="1850" t="s">
        <v>3780</v>
      </c>
      <c r="D951" s="1850" t="s">
        <v>3781</v>
      </c>
      <c r="E951" s="1850" t="s">
        <v>3782</v>
      </c>
      <c r="F951" s="1850" t="s">
        <v>3120</v>
      </c>
      <c r="G951" s="1850" t="s">
        <v>3783</v>
      </c>
      <c r="H951" s="1850" t="s">
        <v>28</v>
      </c>
      <c r="I951" s="1850" t="s">
        <v>910</v>
      </c>
    </row>
    <row customHeight="1" ht="11.25">
      <c r="A952" s="1850" t="s">
        <v>2250</v>
      </c>
      <c r="B952" s="1850" t="s">
        <v>16</v>
      </c>
      <c r="C952" s="1850" t="s">
        <v>3224</v>
      </c>
      <c r="D952" s="1850" t="s">
        <v>3225</v>
      </c>
      <c r="E952" s="1850" t="s">
        <v>3226</v>
      </c>
      <c r="F952" s="1850" t="s">
        <v>2311</v>
      </c>
      <c r="G952" s="1850" t="s">
        <v>28</v>
      </c>
      <c r="H952" s="1850" t="s">
        <v>28</v>
      </c>
      <c r="I952" s="1850" t="s">
        <v>910</v>
      </c>
    </row>
    <row customHeight="1" ht="11.25">
      <c r="A953" s="1850" t="s">
        <v>2250</v>
      </c>
      <c r="B953" s="1850" t="s">
        <v>16</v>
      </c>
      <c r="C953" s="1850" t="s">
        <v>3227</v>
      </c>
      <c r="D953" s="1850" t="s">
        <v>3228</v>
      </c>
      <c r="E953" s="1850" t="s">
        <v>3229</v>
      </c>
      <c r="F953" s="1850" t="s">
        <v>2515</v>
      </c>
      <c r="G953" s="1850" t="s">
        <v>28</v>
      </c>
      <c r="H953" s="1850" t="s">
        <v>28</v>
      </c>
      <c r="I953" s="1850" t="s">
        <v>910</v>
      </c>
    </row>
    <row customHeight="1" ht="11.25">
      <c r="A954" s="1850" t="s">
        <v>2250</v>
      </c>
      <c r="B954" s="1850" t="s">
        <v>16</v>
      </c>
      <c r="C954" s="1850" t="s">
        <v>3237</v>
      </c>
      <c r="D954" s="1850" t="s">
        <v>3238</v>
      </c>
      <c r="E954" s="1850" t="s">
        <v>3239</v>
      </c>
      <c r="F954" s="1850" t="s">
        <v>2318</v>
      </c>
      <c r="G954" s="1850" t="s">
        <v>28</v>
      </c>
      <c r="H954" s="1850" t="s">
        <v>28</v>
      </c>
      <c r="I954" s="1850" t="s">
        <v>910</v>
      </c>
    </row>
    <row customHeight="1" ht="11.25">
      <c r="A955" s="1850" t="s">
        <v>2250</v>
      </c>
      <c r="B955" s="1850" t="s">
        <v>16</v>
      </c>
      <c r="C955" s="1850" t="s">
        <v>3895</v>
      </c>
      <c r="D955" s="1850" t="s">
        <v>3896</v>
      </c>
      <c r="E955" s="1850" t="s">
        <v>3897</v>
      </c>
      <c r="F955" s="1850" t="s">
        <v>2318</v>
      </c>
      <c r="G955" s="1850" t="s">
        <v>28</v>
      </c>
      <c r="H955" s="1850" t="s">
        <v>28</v>
      </c>
      <c r="I955" s="1850" t="s">
        <v>910</v>
      </c>
    </row>
    <row customHeight="1" ht="11.25">
      <c r="A956" s="1850" t="s">
        <v>2250</v>
      </c>
      <c r="B956" s="1850" t="s">
        <v>16</v>
      </c>
      <c r="C956" s="1850" t="s">
        <v>3898</v>
      </c>
      <c r="D956" s="1850" t="s">
        <v>3899</v>
      </c>
      <c r="E956" s="1850" t="s">
        <v>3900</v>
      </c>
      <c r="F956" s="1850" t="s">
        <v>52</v>
      </c>
      <c r="G956" s="1850" t="s">
        <v>28</v>
      </c>
      <c r="H956" s="1850" t="s">
        <v>28</v>
      </c>
      <c r="I956" s="1850" t="s">
        <v>910</v>
      </c>
    </row>
    <row customHeight="1" ht="11.25">
      <c r="A957" s="1850" t="s">
        <v>2250</v>
      </c>
      <c r="B957" s="1850" t="s">
        <v>16</v>
      </c>
      <c r="C957" s="1850" t="s">
        <v>3901</v>
      </c>
      <c r="D957" s="1850" t="s">
        <v>3902</v>
      </c>
      <c r="E957" s="1850" t="s">
        <v>3903</v>
      </c>
      <c r="F957" s="1850" t="s">
        <v>2388</v>
      </c>
      <c r="G957" s="1850" t="s">
        <v>28</v>
      </c>
      <c r="H957" s="1850" t="s">
        <v>28</v>
      </c>
      <c r="I957" s="1850" t="s">
        <v>910</v>
      </c>
    </row>
    <row customHeight="1" ht="11.25">
      <c r="A958" s="1850" t="s">
        <v>2250</v>
      </c>
      <c r="B958" s="1850" t="s">
        <v>16</v>
      </c>
      <c r="C958" s="1850" t="s">
        <v>3261</v>
      </c>
      <c r="D958" s="1850" t="s">
        <v>3262</v>
      </c>
      <c r="E958" s="1850" t="s">
        <v>3263</v>
      </c>
      <c r="F958" s="1850" t="s">
        <v>2447</v>
      </c>
      <c r="G958" s="1850" t="s">
        <v>3264</v>
      </c>
      <c r="H958" s="1850" t="s">
        <v>28</v>
      </c>
      <c r="I958" s="1850" t="s">
        <v>910</v>
      </c>
    </row>
    <row customHeight="1" ht="11.25">
      <c r="A959" s="1850" t="s">
        <v>2250</v>
      </c>
      <c r="B959" s="1850" t="s">
        <v>16</v>
      </c>
      <c r="C959" s="1850" t="s">
        <v>3784</v>
      </c>
      <c r="D959" s="1850" t="s">
        <v>3785</v>
      </c>
      <c r="E959" s="1850" t="s">
        <v>3786</v>
      </c>
      <c r="F959" s="1850" t="s">
        <v>2728</v>
      </c>
      <c r="G959" s="1850" t="s">
        <v>28</v>
      </c>
      <c r="H959" s="1850" t="s">
        <v>28</v>
      </c>
      <c r="I959" s="1850" t="s">
        <v>910</v>
      </c>
    </row>
    <row customHeight="1" ht="11.25">
      <c r="A960" s="1850" t="s">
        <v>2250</v>
      </c>
      <c r="B960" s="1850" t="s">
        <v>16</v>
      </c>
      <c r="C960" s="1850" t="s">
        <v>3277</v>
      </c>
      <c r="D960" s="1850" t="s">
        <v>3278</v>
      </c>
      <c r="E960" s="1850" t="s">
        <v>3279</v>
      </c>
      <c r="F960" s="1850" t="s">
        <v>2485</v>
      </c>
      <c r="G960" s="1850" t="s">
        <v>28</v>
      </c>
      <c r="H960" s="1850" t="s">
        <v>28</v>
      </c>
      <c r="I960" s="1850" t="s">
        <v>910</v>
      </c>
    </row>
    <row customHeight="1" ht="11.25">
      <c r="A961" s="1850" t="s">
        <v>2250</v>
      </c>
      <c r="B961" s="1850" t="s">
        <v>16</v>
      </c>
      <c r="C961" s="1850" t="s">
        <v>3280</v>
      </c>
      <c r="D961" s="1850" t="s">
        <v>3281</v>
      </c>
      <c r="E961" s="1850" t="s">
        <v>3282</v>
      </c>
      <c r="F961" s="1850" t="s">
        <v>2322</v>
      </c>
      <c r="G961" s="1850" t="s">
        <v>28</v>
      </c>
      <c r="H961" s="1850" t="s">
        <v>28</v>
      </c>
      <c r="I961" s="1850" t="s">
        <v>910</v>
      </c>
    </row>
    <row customHeight="1" ht="11.25">
      <c r="A962" s="1850" t="s">
        <v>2250</v>
      </c>
      <c r="B962" s="1850" t="s">
        <v>16</v>
      </c>
      <c r="C962" s="1850" t="s">
        <v>3283</v>
      </c>
      <c r="D962" s="1850" t="s">
        <v>3284</v>
      </c>
      <c r="E962" s="1850" t="s">
        <v>3285</v>
      </c>
      <c r="F962" s="1850" t="s">
        <v>2343</v>
      </c>
      <c r="G962" s="1850" t="s">
        <v>28</v>
      </c>
      <c r="H962" s="1850" t="s">
        <v>28</v>
      </c>
      <c r="I962" s="1850" t="s">
        <v>910</v>
      </c>
    </row>
    <row customHeight="1" ht="11.25">
      <c r="A963" s="1850" t="s">
        <v>2250</v>
      </c>
      <c r="B963" s="1850" t="s">
        <v>16</v>
      </c>
      <c r="C963" s="1850" t="s">
        <v>3310</v>
      </c>
      <c r="D963" s="1850" t="s">
        <v>3311</v>
      </c>
      <c r="E963" s="1850" t="s">
        <v>3312</v>
      </c>
      <c r="F963" s="1850" t="s">
        <v>2322</v>
      </c>
      <c r="G963" s="1850" t="s">
        <v>28</v>
      </c>
      <c r="H963" s="1850" t="s">
        <v>28</v>
      </c>
      <c r="I963" s="1850" t="s">
        <v>910</v>
      </c>
    </row>
    <row customHeight="1" ht="11.25">
      <c r="A964" s="1850" t="s">
        <v>2250</v>
      </c>
      <c r="B964" s="1850" t="s">
        <v>16</v>
      </c>
      <c r="C964" s="1850" t="s">
        <v>3904</v>
      </c>
      <c r="D964" s="1850" t="s">
        <v>3905</v>
      </c>
      <c r="E964" s="1850" t="s">
        <v>3906</v>
      </c>
      <c r="F964" s="1850" t="s">
        <v>2841</v>
      </c>
      <c r="G964" s="1850" t="s">
        <v>28</v>
      </c>
      <c r="H964" s="1850" t="s">
        <v>28</v>
      </c>
      <c r="I964" s="1850" t="s">
        <v>910</v>
      </c>
    </row>
    <row customHeight="1" ht="11.25">
      <c r="A965" s="1850" t="s">
        <v>2250</v>
      </c>
      <c r="B965" s="1850" t="s">
        <v>16</v>
      </c>
      <c r="C965" s="1850" t="s">
        <v>3790</v>
      </c>
      <c r="D965" s="1850" t="s">
        <v>3791</v>
      </c>
      <c r="E965" s="1850" t="s">
        <v>3792</v>
      </c>
      <c r="F965" s="1850" t="s">
        <v>2541</v>
      </c>
      <c r="G965" s="1850" t="s">
        <v>28</v>
      </c>
      <c r="H965" s="1850" t="s">
        <v>28</v>
      </c>
      <c r="I965" s="1850" t="s">
        <v>910</v>
      </c>
    </row>
    <row customHeight="1" ht="11.25">
      <c r="A966" s="1850" t="s">
        <v>2250</v>
      </c>
      <c r="B966" s="1850" t="s">
        <v>16</v>
      </c>
      <c r="C966" s="1850" t="s">
        <v>3907</v>
      </c>
      <c r="D966" s="1850" t="s">
        <v>3908</v>
      </c>
      <c r="E966" s="1850" t="s">
        <v>3909</v>
      </c>
      <c r="F966" s="1850" t="s">
        <v>2318</v>
      </c>
      <c r="G966" s="1850" t="s">
        <v>28</v>
      </c>
      <c r="H966" s="1850" t="s">
        <v>28</v>
      </c>
      <c r="I966" s="1850" t="s">
        <v>910</v>
      </c>
    </row>
    <row customHeight="1" ht="11.25">
      <c r="A967" s="1850" t="s">
        <v>2250</v>
      </c>
      <c r="B967" s="1850" t="s">
        <v>16</v>
      </c>
      <c r="C967" s="1850" t="s">
        <v>3796</v>
      </c>
      <c r="D967" s="1850" t="s">
        <v>3797</v>
      </c>
      <c r="E967" s="1850" t="s">
        <v>3798</v>
      </c>
      <c r="F967" s="1850" t="s">
        <v>2552</v>
      </c>
      <c r="G967" s="1850" t="s">
        <v>28</v>
      </c>
      <c r="H967" s="1850" t="s">
        <v>28</v>
      </c>
      <c r="I967" s="1850" t="s">
        <v>910</v>
      </c>
    </row>
    <row customHeight="1" ht="11.25">
      <c r="A968" s="1850" t="s">
        <v>2250</v>
      </c>
      <c r="B968" s="1850" t="s">
        <v>16</v>
      </c>
      <c r="C968" s="1850" t="s">
        <v>3910</v>
      </c>
      <c r="D968" s="1850" t="s">
        <v>3911</v>
      </c>
      <c r="E968" s="1850" t="s">
        <v>3912</v>
      </c>
      <c r="F968" s="1850" t="s">
        <v>2493</v>
      </c>
      <c r="G968" s="1850" t="s">
        <v>28</v>
      </c>
      <c r="H968" s="1850" t="s">
        <v>28</v>
      </c>
      <c r="I968" s="1850" t="s">
        <v>910</v>
      </c>
    </row>
    <row customHeight="1" ht="11.25">
      <c r="A969" s="1850" t="s">
        <v>2250</v>
      </c>
      <c r="B969" s="1850" t="s">
        <v>16</v>
      </c>
      <c r="C969" s="1850" t="s">
        <v>3799</v>
      </c>
      <c r="D969" s="1850" t="s">
        <v>3800</v>
      </c>
      <c r="E969" s="1850" t="s">
        <v>3801</v>
      </c>
      <c r="F969" s="1850" t="s">
        <v>2318</v>
      </c>
      <c r="G969" s="1850" t="s">
        <v>28</v>
      </c>
      <c r="H969" s="1850" t="s">
        <v>28</v>
      </c>
      <c r="I969" s="1850" t="s">
        <v>910</v>
      </c>
    </row>
    <row customHeight="1" ht="11.25">
      <c r="A970" s="1850" t="s">
        <v>2250</v>
      </c>
      <c r="B970" s="1850" t="s">
        <v>16</v>
      </c>
      <c r="C970" s="1850" t="s">
        <v>3376</v>
      </c>
      <c r="D970" s="1850" t="s">
        <v>3377</v>
      </c>
      <c r="E970" s="1850" t="s">
        <v>3378</v>
      </c>
      <c r="F970" s="1850" t="s">
        <v>52</v>
      </c>
      <c r="G970" s="1850" t="s">
        <v>28</v>
      </c>
      <c r="H970" s="1850" t="s">
        <v>28</v>
      </c>
      <c r="I970" s="1850" t="s">
        <v>910</v>
      </c>
    </row>
    <row customHeight="1" ht="11.25">
      <c r="A971" s="1850" t="s">
        <v>2250</v>
      </c>
      <c r="B971" s="1850" t="s">
        <v>16</v>
      </c>
      <c r="C971" s="1850" t="s">
        <v>3802</v>
      </c>
      <c r="D971" s="1850" t="s">
        <v>3803</v>
      </c>
      <c r="E971" s="1850" t="s">
        <v>3804</v>
      </c>
      <c r="F971" s="1850" t="s">
        <v>2263</v>
      </c>
      <c r="G971" s="1850" t="s">
        <v>28</v>
      </c>
      <c r="H971" s="1850" t="s">
        <v>28</v>
      </c>
      <c r="I971" s="1850" t="s">
        <v>910</v>
      </c>
    </row>
    <row customHeight="1" ht="11.25">
      <c r="A972" s="1850" t="s">
        <v>2250</v>
      </c>
      <c r="B972" s="1850" t="s">
        <v>16</v>
      </c>
      <c r="C972" s="1850" t="s">
        <v>3805</v>
      </c>
      <c r="D972" s="1850" t="s">
        <v>3806</v>
      </c>
      <c r="E972" s="1850" t="s">
        <v>3807</v>
      </c>
      <c r="F972" s="1850" t="s">
        <v>2721</v>
      </c>
      <c r="G972" s="1850" t="s">
        <v>28</v>
      </c>
      <c r="H972" s="1850" t="s">
        <v>28</v>
      </c>
      <c r="I972" s="1850" t="s">
        <v>910</v>
      </c>
    </row>
    <row customHeight="1" ht="11.25">
      <c r="A973" s="1850" t="s">
        <v>2250</v>
      </c>
      <c r="B973" s="1850" t="s">
        <v>16</v>
      </c>
      <c r="C973" s="1850" t="s">
        <v>3808</v>
      </c>
      <c r="D973" s="1850" t="s">
        <v>3809</v>
      </c>
      <c r="E973" s="1850" t="s">
        <v>3810</v>
      </c>
      <c r="F973" s="1850" t="s">
        <v>2541</v>
      </c>
      <c r="G973" s="1850" t="s">
        <v>28</v>
      </c>
      <c r="H973" s="1850" t="s">
        <v>28</v>
      </c>
      <c r="I973" s="1850" t="s">
        <v>910</v>
      </c>
    </row>
    <row customHeight="1" ht="11.25">
      <c r="A974" s="1850" t="s">
        <v>2250</v>
      </c>
      <c r="B974" s="1850" t="s">
        <v>16</v>
      </c>
      <c r="C974" s="1850" t="s">
        <v>3814</v>
      </c>
      <c r="D974" s="1850" t="s">
        <v>3815</v>
      </c>
      <c r="E974" s="1850" t="s">
        <v>3816</v>
      </c>
      <c r="F974" s="1850" t="s">
        <v>2648</v>
      </c>
      <c r="G974" s="1850" t="s">
        <v>28</v>
      </c>
      <c r="H974" s="1850" t="s">
        <v>28</v>
      </c>
      <c r="I974" s="1850" t="s">
        <v>910</v>
      </c>
    </row>
    <row customHeight="1" ht="11.25">
      <c r="A975" s="1850" t="s">
        <v>2250</v>
      </c>
      <c r="B975" s="1850" t="s">
        <v>16</v>
      </c>
      <c r="C975" s="1850" t="s">
        <v>3454</v>
      </c>
      <c r="D975" s="1850" t="s">
        <v>3455</v>
      </c>
      <c r="E975" s="1850" t="s">
        <v>2306</v>
      </c>
      <c r="F975" s="1850" t="s">
        <v>3456</v>
      </c>
      <c r="G975" s="1850" t="s">
        <v>28</v>
      </c>
      <c r="H975" s="1850" t="s">
        <v>28</v>
      </c>
      <c r="I975" s="1850" t="s">
        <v>910</v>
      </c>
    </row>
    <row customHeight="1" ht="11.25">
      <c r="A976" s="1850" t="s">
        <v>2250</v>
      </c>
      <c r="B976" s="1850" t="s">
        <v>16</v>
      </c>
      <c r="C976" s="1850" t="s">
        <v>3461</v>
      </c>
      <c r="D976" s="1850" t="s">
        <v>3462</v>
      </c>
      <c r="E976" s="1850" t="s">
        <v>3463</v>
      </c>
      <c r="F976" s="1850" t="s">
        <v>2447</v>
      </c>
      <c r="G976" s="1850" t="s">
        <v>28</v>
      </c>
      <c r="H976" s="1850" t="s">
        <v>28</v>
      </c>
      <c r="I976" s="1850" t="s">
        <v>910</v>
      </c>
    </row>
    <row customHeight="1" ht="11.25">
      <c r="A977" s="1850" t="s">
        <v>2250</v>
      </c>
      <c r="B977" s="1850" t="s">
        <v>16</v>
      </c>
      <c r="C977" s="1850" t="s">
        <v>3464</v>
      </c>
      <c r="D977" s="1850" t="s">
        <v>3465</v>
      </c>
      <c r="E977" s="1850" t="s">
        <v>3466</v>
      </c>
      <c r="F977" s="1850" t="s">
        <v>2335</v>
      </c>
      <c r="G977" s="1850" t="s">
        <v>28</v>
      </c>
      <c r="H977" s="1850" t="s">
        <v>28</v>
      </c>
      <c r="I977" s="1850" t="s">
        <v>910</v>
      </c>
    </row>
    <row customHeight="1" ht="11.25">
      <c r="A978" s="1850" t="s">
        <v>2250</v>
      </c>
      <c r="B978" s="1850" t="s">
        <v>16</v>
      </c>
      <c r="C978" s="1850" t="s">
        <v>3467</v>
      </c>
      <c r="D978" s="1850" t="s">
        <v>3468</v>
      </c>
      <c r="E978" s="1850" t="s">
        <v>3469</v>
      </c>
      <c r="F978" s="1850" t="s">
        <v>2360</v>
      </c>
      <c r="G978" s="1850" t="s">
        <v>28</v>
      </c>
      <c r="H978" s="1850" t="s">
        <v>28</v>
      </c>
      <c r="I978" s="1850" t="s">
        <v>910</v>
      </c>
    </row>
    <row customHeight="1" ht="11.25">
      <c r="A979" s="1850" t="s">
        <v>2250</v>
      </c>
      <c r="B979" s="1850" t="s">
        <v>16</v>
      </c>
      <c r="C979" s="1850" t="s">
        <v>3913</v>
      </c>
      <c r="D979" s="1850" t="s">
        <v>3914</v>
      </c>
      <c r="E979" s="1850" t="s">
        <v>3915</v>
      </c>
      <c r="F979" s="1850" t="s">
        <v>2311</v>
      </c>
      <c r="G979" s="1850" t="s">
        <v>28</v>
      </c>
      <c r="H979" s="1850" t="s">
        <v>28</v>
      </c>
      <c r="I979" s="1850" t="s">
        <v>910</v>
      </c>
    </row>
    <row customHeight="1" ht="11.25">
      <c r="A980" s="1850" t="s">
        <v>2250</v>
      </c>
      <c r="B980" s="1850" t="s">
        <v>16</v>
      </c>
      <c r="C980" s="1850" t="s">
        <v>3473</v>
      </c>
      <c r="D980" s="1850" t="s">
        <v>3474</v>
      </c>
      <c r="E980" s="1850" t="s">
        <v>3475</v>
      </c>
      <c r="F980" s="1850" t="s">
        <v>2455</v>
      </c>
      <c r="G980" s="1850" t="s">
        <v>28</v>
      </c>
      <c r="H980" s="1850" t="s">
        <v>28</v>
      </c>
      <c r="I980" s="1850" t="s">
        <v>910</v>
      </c>
    </row>
    <row customHeight="1" ht="11.25">
      <c r="A981" s="1850" t="s">
        <v>2250</v>
      </c>
      <c r="B981" s="1850" t="s">
        <v>16</v>
      </c>
      <c r="C981" s="1850" t="s">
        <v>3476</v>
      </c>
      <c r="D981" s="1850" t="s">
        <v>3477</v>
      </c>
      <c r="E981" s="1850" t="s">
        <v>3478</v>
      </c>
      <c r="F981" s="1850" t="s">
        <v>2311</v>
      </c>
      <c r="G981" s="1850" t="s">
        <v>28</v>
      </c>
      <c r="H981" s="1850" t="s">
        <v>28</v>
      </c>
      <c r="I981" s="1850" t="s">
        <v>910</v>
      </c>
    </row>
    <row customHeight="1" ht="11.25">
      <c r="A982" s="1850" t="s">
        <v>2250</v>
      </c>
      <c r="B982" s="1850" t="s">
        <v>16</v>
      </c>
      <c r="C982" s="1850" t="s">
        <v>3479</v>
      </c>
      <c r="D982" s="1850" t="s">
        <v>3480</v>
      </c>
      <c r="E982" s="1850" t="s">
        <v>3481</v>
      </c>
      <c r="F982" s="1850" t="s">
        <v>2628</v>
      </c>
      <c r="G982" s="1850" t="s">
        <v>28</v>
      </c>
      <c r="H982" s="1850" t="s">
        <v>28</v>
      </c>
      <c r="I982" s="1850" t="s">
        <v>910</v>
      </c>
    </row>
    <row customHeight="1" ht="11.25">
      <c r="A983" s="1850" t="s">
        <v>2250</v>
      </c>
      <c r="B983" s="1850" t="s">
        <v>16</v>
      </c>
      <c r="C983" s="1850" t="s">
        <v>3491</v>
      </c>
      <c r="D983" s="1850" t="s">
        <v>3492</v>
      </c>
      <c r="E983" s="1850" t="s">
        <v>3493</v>
      </c>
      <c r="F983" s="1850" t="s">
        <v>2485</v>
      </c>
      <c r="G983" s="1850" t="s">
        <v>28</v>
      </c>
      <c r="H983" s="1850" t="s">
        <v>28</v>
      </c>
      <c r="I983" s="1850" t="s">
        <v>910</v>
      </c>
    </row>
    <row customHeight="1" ht="11.25">
      <c r="A984" s="1850" t="s">
        <v>2250</v>
      </c>
      <c r="B984" s="1850" t="s">
        <v>16</v>
      </c>
      <c r="C984" s="1850" t="s">
        <v>3494</v>
      </c>
      <c r="D984" s="1850" t="s">
        <v>3495</v>
      </c>
      <c r="E984" s="1850" t="s">
        <v>3496</v>
      </c>
      <c r="F984" s="1850" t="s">
        <v>2691</v>
      </c>
      <c r="G984" s="1850" t="s">
        <v>28</v>
      </c>
      <c r="H984" s="1850" t="s">
        <v>28</v>
      </c>
      <c r="I984" s="1850" t="s">
        <v>910</v>
      </c>
    </row>
    <row customHeight="1" ht="11.25">
      <c r="A985" s="1850" t="s">
        <v>2250</v>
      </c>
      <c r="B985" s="1850" t="s">
        <v>16</v>
      </c>
      <c r="C985" s="1850" t="s">
        <v>28</v>
      </c>
      <c r="D985" s="1850" t="s">
        <v>3497</v>
      </c>
      <c r="E985" s="1850" t="s">
        <v>3498</v>
      </c>
      <c r="F985" s="1850" t="s">
        <v>2258</v>
      </c>
      <c r="G985" s="1850" t="s">
        <v>28</v>
      </c>
      <c r="H985" s="1850" t="s">
        <v>28</v>
      </c>
      <c r="I985" s="1850" t="s">
        <v>910</v>
      </c>
    </row>
    <row customHeight="1" ht="11.25">
      <c r="A986" s="1850" t="s">
        <v>2250</v>
      </c>
      <c r="B986" s="1850" t="s">
        <v>16</v>
      </c>
      <c r="C986" s="1850" t="s">
        <v>3820</v>
      </c>
      <c r="D986" s="1850" t="s">
        <v>3821</v>
      </c>
      <c r="E986" s="1850" t="s">
        <v>3822</v>
      </c>
      <c r="F986" s="1850" t="s">
        <v>2841</v>
      </c>
      <c r="G986" s="1850" t="s">
        <v>28</v>
      </c>
      <c r="H986" s="1850" t="s">
        <v>28</v>
      </c>
      <c r="I986" s="1850" t="s">
        <v>910</v>
      </c>
    </row>
    <row customHeight="1" ht="11.25">
      <c r="A987" s="1850" t="s">
        <v>2250</v>
      </c>
      <c r="B987" s="1850" t="s">
        <v>16</v>
      </c>
      <c r="C987" s="1850" t="s">
        <v>3502</v>
      </c>
      <c r="D987" s="1850" t="s">
        <v>3503</v>
      </c>
      <c r="E987" s="1850" t="s">
        <v>3504</v>
      </c>
      <c r="F987" s="1850" t="s">
        <v>2862</v>
      </c>
      <c r="G987" s="1850" t="s">
        <v>3505</v>
      </c>
      <c r="H987" s="1850" t="s">
        <v>28</v>
      </c>
      <c r="I987" s="1850" t="s">
        <v>910</v>
      </c>
    </row>
    <row customHeight="1" ht="11.25">
      <c r="A988" s="1850" t="s">
        <v>2250</v>
      </c>
      <c r="B988" s="1850" t="s">
        <v>16</v>
      </c>
      <c r="C988" s="1850" t="s">
        <v>3506</v>
      </c>
      <c r="D988" s="1850" t="s">
        <v>3507</v>
      </c>
      <c r="E988" s="1850" t="s">
        <v>3508</v>
      </c>
      <c r="F988" s="1850" t="s">
        <v>2862</v>
      </c>
      <c r="G988" s="1850" t="s">
        <v>28</v>
      </c>
      <c r="H988" s="1850" t="s">
        <v>28</v>
      </c>
      <c r="I988" s="1850" t="s">
        <v>910</v>
      </c>
    </row>
    <row customHeight="1" ht="11.25">
      <c r="A989" s="1850" t="s">
        <v>2250</v>
      </c>
      <c r="B989" s="1850" t="s">
        <v>16</v>
      </c>
      <c r="C989" s="1850" t="s">
        <v>3518</v>
      </c>
      <c r="D989" s="1850" t="s">
        <v>3519</v>
      </c>
      <c r="E989" s="1850" t="s">
        <v>3520</v>
      </c>
      <c r="F989" s="1850" t="s">
        <v>3456</v>
      </c>
      <c r="G989" s="1850" t="s">
        <v>28</v>
      </c>
      <c r="H989" s="1850" t="s">
        <v>28</v>
      </c>
      <c r="I989" s="1850" t="s">
        <v>910</v>
      </c>
    </row>
    <row customHeight="1" ht="11.25">
      <c r="A990" s="1850" t="s">
        <v>2250</v>
      </c>
      <c r="B990" s="1850" t="s">
        <v>16</v>
      </c>
      <c r="C990" s="1850" t="s">
        <v>3521</v>
      </c>
      <c r="D990" s="1850" t="s">
        <v>3519</v>
      </c>
      <c r="E990" s="1850" t="s">
        <v>3520</v>
      </c>
      <c r="F990" s="1850" t="s">
        <v>2451</v>
      </c>
      <c r="G990" s="1850" t="s">
        <v>28</v>
      </c>
      <c r="H990" s="1850" t="s">
        <v>28</v>
      </c>
      <c r="I990" s="1850" t="s">
        <v>910</v>
      </c>
    </row>
    <row customHeight="1" ht="11.25">
      <c r="A991" s="1850" t="s">
        <v>2250</v>
      </c>
      <c r="B991" s="1850" t="s">
        <v>16</v>
      </c>
      <c r="C991" s="1850" t="s">
        <v>3832</v>
      </c>
      <c r="D991" s="1850" t="s">
        <v>3833</v>
      </c>
      <c r="E991" s="1850" t="s">
        <v>3834</v>
      </c>
      <c r="F991" s="1850" t="s">
        <v>2721</v>
      </c>
      <c r="G991" s="1850" t="s">
        <v>28</v>
      </c>
      <c r="H991" s="1850" t="s">
        <v>28</v>
      </c>
      <c r="I991" s="1850" t="s">
        <v>910</v>
      </c>
    </row>
    <row customHeight="1" ht="11.25">
      <c r="A992" s="1850" t="s">
        <v>2250</v>
      </c>
      <c r="B992" s="1850" t="s">
        <v>16</v>
      </c>
      <c r="C992" s="1850" t="s">
        <v>3522</v>
      </c>
      <c r="D992" s="1850" t="s">
        <v>3523</v>
      </c>
      <c r="E992" s="1850" t="s">
        <v>3524</v>
      </c>
      <c r="F992" s="1850" t="s">
        <v>2462</v>
      </c>
      <c r="G992" s="1850" t="s">
        <v>28</v>
      </c>
      <c r="H992" s="1850" t="s">
        <v>28</v>
      </c>
      <c r="I992" s="1850" t="s">
        <v>910</v>
      </c>
    </row>
    <row customHeight="1" ht="11.25">
      <c r="A993" s="1850" t="s">
        <v>2250</v>
      </c>
      <c r="B993" s="1850" t="s">
        <v>16</v>
      </c>
      <c r="C993" s="1850" t="s">
        <v>3529</v>
      </c>
      <c r="D993" s="1850" t="s">
        <v>3530</v>
      </c>
      <c r="E993" s="1850" t="s">
        <v>3531</v>
      </c>
      <c r="F993" s="1850" t="s">
        <v>2318</v>
      </c>
      <c r="G993" s="1850" t="s">
        <v>28</v>
      </c>
      <c r="H993" s="1850" t="s">
        <v>28</v>
      </c>
      <c r="I993" s="1850" t="s">
        <v>910</v>
      </c>
    </row>
    <row customHeight="1" ht="11.25">
      <c r="A994" s="1850" t="s">
        <v>2250</v>
      </c>
      <c r="B994" s="1850" t="s">
        <v>16</v>
      </c>
      <c r="C994" s="1850" t="s">
        <v>3916</v>
      </c>
      <c r="D994" s="1850" t="s">
        <v>3917</v>
      </c>
      <c r="E994" s="1850" t="s">
        <v>3918</v>
      </c>
      <c r="F994" s="1850" t="s">
        <v>2485</v>
      </c>
      <c r="G994" s="1850" t="s">
        <v>28</v>
      </c>
      <c r="H994" s="1850" t="s">
        <v>28</v>
      </c>
      <c r="I994" s="1850" t="s">
        <v>910</v>
      </c>
    </row>
    <row customHeight="1" ht="11.25">
      <c r="A995" s="1850" t="s">
        <v>2250</v>
      </c>
      <c r="B995" s="1850" t="s">
        <v>16</v>
      </c>
      <c r="C995" s="1850" t="s">
        <v>3552</v>
      </c>
      <c r="D995" s="1850" t="s">
        <v>3553</v>
      </c>
      <c r="E995" s="1850" t="s">
        <v>3554</v>
      </c>
      <c r="F995" s="1850" t="s">
        <v>2640</v>
      </c>
      <c r="G995" s="1850" t="s">
        <v>3555</v>
      </c>
      <c r="H995" s="1850" t="s">
        <v>28</v>
      </c>
      <c r="I995" s="1850" t="s">
        <v>910</v>
      </c>
    </row>
    <row customHeight="1" ht="11.25">
      <c r="A996" s="1850" t="s">
        <v>2250</v>
      </c>
      <c r="B996" s="1850" t="s">
        <v>16</v>
      </c>
      <c r="C996" s="1850" t="s">
        <v>3556</v>
      </c>
      <c r="D996" s="1850" t="s">
        <v>3557</v>
      </c>
      <c r="E996" s="1850" t="s">
        <v>3558</v>
      </c>
      <c r="F996" s="1850" t="s">
        <v>2311</v>
      </c>
      <c r="G996" s="1850" t="s">
        <v>28</v>
      </c>
      <c r="H996" s="1850" t="s">
        <v>28</v>
      </c>
      <c r="I996" s="1850" t="s">
        <v>910</v>
      </c>
    </row>
    <row customHeight="1" ht="11.25">
      <c r="A997" s="1850" t="s">
        <v>2250</v>
      </c>
      <c r="B997" s="1850" t="s">
        <v>16</v>
      </c>
      <c r="C997" s="1850" t="s">
        <v>3919</v>
      </c>
      <c r="D997" s="1850" t="s">
        <v>3920</v>
      </c>
      <c r="E997" s="1850" t="s">
        <v>3921</v>
      </c>
      <c r="F997" s="1850" t="s">
        <v>2335</v>
      </c>
      <c r="G997" s="1850" t="s">
        <v>28</v>
      </c>
      <c r="H997" s="1850" t="s">
        <v>28</v>
      </c>
      <c r="I997" s="1850" t="s">
        <v>1622</v>
      </c>
    </row>
    <row customHeight="1" ht="11.25">
      <c r="A998" s="1850" t="s">
        <v>2250</v>
      </c>
      <c r="B998" s="1850" t="s">
        <v>16</v>
      </c>
      <c r="C998" s="1850" t="s">
        <v>3922</v>
      </c>
      <c r="D998" s="1850" t="s">
        <v>3923</v>
      </c>
      <c r="E998" s="1850" t="s">
        <v>3924</v>
      </c>
      <c r="F998" s="1850" t="s">
        <v>2485</v>
      </c>
      <c r="G998" s="1850" t="s">
        <v>28</v>
      </c>
      <c r="H998" s="1850" t="s">
        <v>28</v>
      </c>
      <c r="I998" s="1850" t="s">
        <v>1622</v>
      </c>
    </row>
    <row customHeight="1" ht="11.25">
      <c r="A999" s="1850" t="s">
        <v>2250</v>
      </c>
      <c r="B999" s="1850" t="s">
        <v>16</v>
      </c>
      <c r="C999" s="1850" t="s">
        <v>3647</v>
      </c>
      <c r="D999" s="1850" t="s">
        <v>3648</v>
      </c>
      <c r="E999" s="1850" t="s">
        <v>3649</v>
      </c>
      <c r="F999" s="1850" t="s">
        <v>2668</v>
      </c>
      <c r="G999" s="1850" t="s">
        <v>28</v>
      </c>
      <c r="H999" s="1850" t="s">
        <v>28</v>
      </c>
      <c r="I999" s="1850" t="s">
        <v>1622</v>
      </c>
    </row>
    <row customHeight="1" ht="11.25">
      <c r="A1000" s="1850" t="s">
        <v>2250</v>
      </c>
      <c r="B1000" s="1850" t="s">
        <v>16</v>
      </c>
      <c r="C1000" s="1850" t="s">
        <v>2739</v>
      </c>
      <c r="D1000" s="1850" t="s">
        <v>2740</v>
      </c>
      <c r="E1000" s="1850" t="s">
        <v>2741</v>
      </c>
      <c r="F1000" s="1850" t="s">
        <v>2515</v>
      </c>
      <c r="G1000" s="1850" t="s">
        <v>28</v>
      </c>
      <c r="H1000" s="1850" t="s">
        <v>28</v>
      </c>
      <c r="I1000" s="1850" t="s">
        <v>1622</v>
      </c>
    </row>
    <row customHeight="1" ht="11.25">
      <c r="A1001" s="1850" t="s">
        <v>2250</v>
      </c>
      <c r="B1001" s="1850" t="s">
        <v>16</v>
      </c>
      <c r="C1001" s="1850" t="s">
        <v>2746</v>
      </c>
      <c r="D1001" s="1850" t="s">
        <v>2747</v>
      </c>
      <c r="E1001" s="1850" t="s">
        <v>2748</v>
      </c>
      <c r="F1001" s="1850" t="s">
        <v>2545</v>
      </c>
      <c r="G1001" s="1850" t="s">
        <v>28</v>
      </c>
      <c r="H1001" s="1850" t="s">
        <v>28</v>
      </c>
      <c r="I1001" s="1850" t="s">
        <v>1622</v>
      </c>
    </row>
    <row customHeight="1" ht="11.25">
      <c r="A1002" s="1850" t="s">
        <v>2250</v>
      </c>
      <c r="B1002" s="1850" t="s">
        <v>16</v>
      </c>
      <c r="C1002" s="1850" t="s">
        <v>2749</v>
      </c>
      <c r="D1002" s="1850" t="s">
        <v>2750</v>
      </c>
      <c r="E1002" s="1850" t="s">
        <v>2751</v>
      </c>
      <c r="F1002" s="1850" t="s">
        <v>2752</v>
      </c>
      <c r="G1002" s="1850" t="s">
        <v>28</v>
      </c>
      <c r="H1002" s="1850" t="s">
        <v>28</v>
      </c>
      <c r="I1002" s="1850" t="s">
        <v>1622</v>
      </c>
    </row>
    <row customHeight="1" ht="11.25">
      <c r="A1003" s="1850" t="s">
        <v>2250</v>
      </c>
      <c r="B1003" s="1850" t="s">
        <v>16</v>
      </c>
      <c r="C1003" s="1850" t="s">
        <v>2771</v>
      </c>
      <c r="D1003" s="1850" t="s">
        <v>2772</v>
      </c>
      <c r="E1003" s="1850" t="s">
        <v>2773</v>
      </c>
      <c r="F1003" s="1850" t="s">
        <v>2530</v>
      </c>
      <c r="G1003" s="1850" t="s">
        <v>28</v>
      </c>
      <c r="H1003" s="1850" t="s">
        <v>28</v>
      </c>
      <c r="I1003" s="1850" t="s">
        <v>1622</v>
      </c>
    </row>
    <row customHeight="1" ht="11.25">
      <c r="A1004" s="1850" t="s">
        <v>2250</v>
      </c>
      <c r="B1004" s="1850" t="s">
        <v>16</v>
      </c>
      <c r="C1004" s="1850" t="s">
        <v>2800</v>
      </c>
      <c r="D1004" s="1850" t="s">
        <v>2801</v>
      </c>
      <c r="E1004" s="1850" t="s">
        <v>2802</v>
      </c>
      <c r="F1004" s="1850" t="s">
        <v>2803</v>
      </c>
      <c r="G1004" s="1850" t="s">
        <v>28</v>
      </c>
      <c r="H1004" s="1850" t="s">
        <v>28</v>
      </c>
      <c r="I1004" s="1850" t="s">
        <v>1622</v>
      </c>
    </row>
    <row customHeight="1" ht="11.25">
      <c r="A1005" s="1850" t="s">
        <v>2250</v>
      </c>
      <c r="B1005" s="1850" t="s">
        <v>16</v>
      </c>
      <c r="C1005" s="1850" t="s">
        <v>2927</v>
      </c>
      <c r="D1005" s="1850" t="s">
        <v>2928</v>
      </c>
      <c r="E1005" s="1850" t="s">
        <v>2929</v>
      </c>
      <c r="F1005" s="1850" t="s">
        <v>2526</v>
      </c>
      <c r="G1005" s="1850" t="s">
        <v>28</v>
      </c>
      <c r="H1005" s="1850" t="s">
        <v>28</v>
      </c>
      <c r="I1005" s="1850" t="s">
        <v>1622</v>
      </c>
    </row>
    <row customHeight="1" ht="11.25">
      <c r="A1006" s="1850" t="s">
        <v>2250</v>
      </c>
      <c r="B1006" s="1850" t="s">
        <v>16</v>
      </c>
      <c r="C1006" s="1850" t="s">
        <v>3925</v>
      </c>
      <c r="D1006" s="1850" t="s">
        <v>3926</v>
      </c>
      <c r="E1006" s="1850" t="s">
        <v>3927</v>
      </c>
      <c r="F1006" s="1850" t="s">
        <v>2296</v>
      </c>
      <c r="G1006" s="1850" t="s">
        <v>28</v>
      </c>
      <c r="H1006" s="1850" t="s">
        <v>28</v>
      </c>
      <c r="I1006" s="1850" t="s">
        <v>1622</v>
      </c>
    </row>
    <row customHeight="1" ht="11.25">
      <c r="A1007" s="1850" t="s">
        <v>2250</v>
      </c>
      <c r="B1007" s="1850" t="s">
        <v>16</v>
      </c>
      <c r="C1007" s="1850" t="s">
        <v>3928</v>
      </c>
      <c r="D1007" s="1850" t="s">
        <v>3929</v>
      </c>
      <c r="E1007" s="1850" t="s">
        <v>3930</v>
      </c>
      <c r="F1007" s="1850" t="s">
        <v>2335</v>
      </c>
      <c r="G1007" s="1850" t="s">
        <v>28</v>
      </c>
      <c r="H1007" s="1850" t="s">
        <v>28</v>
      </c>
      <c r="I1007" s="1850" t="s">
        <v>1622</v>
      </c>
    </row>
    <row customHeight="1" ht="11.25">
      <c r="A1008" s="1850" t="s">
        <v>2250</v>
      </c>
      <c r="B1008" s="1850" t="s">
        <v>16</v>
      </c>
      <c r="C1008" s="1850" t="s">
        <v>3931</v>
      </c>
      <c r="D1008" s="1850" t="s">
        <v>3932</v>
      </c>
      <c r="E1008" s="1850" t="s">
        <v>3933</v>
      </c>
      <c r="F1008" s="1850" t="s">
        <v>2632</v>
      </c>
      <c r="G1008" s="1850" t="s">
        <v>28</v>
      </c>
      <c r="H1008" s="1850" t="s">
        <v>28</v>
      </c>
      <c r="I1008" s="1850" t="s">
        <v>1622</v>
      </c>
    </row>
    <row customHeight="1" ht="11.25">
      <c r="A1009" s="1850" t="s">
        <v>2250</v>
      </c>
      <c r="B1009" s="1850" t="s">
        <v>16</v>
      </c>
      <c r="C1009" s="1850" t="s">
        <v>3934</v>
      </c>
      <c r="D1009" s="1850" t="s">
        <v>3935</v>
      </c>
      <c r="E1009" s="1850" t="s">
        <v>3936</v>
      </c>
      <c r="F1009" s="1850" t="s">
        <v>2289</v>
      </c>
      <c r="G1009" s="1850" t="s">
        <v>28</v>
      </c>
      <c r="H1009" s="1850" t="s">
        <v>28</v>
      </c>
      <c r="I1009" s="1850" t="s">
        <v>1622</v>
      </c>
    </row>
    <row customHeight="1" ht="11.25">
      <c r="A1010" s="1850" t="s">
        <v>2250</v>
      </c>
      <c r="B1010" s="1850" t="s">
        <v>16</v>
      </c>
      <c r="C1010" s="1850" t="s">
        <v>3937</v>
      </c>
      <c r="D1010" s="1850" t="s">
        <v>3938</v>
      </c>
      <c r="E1010" s="1850" t="s">
        <v>3939</v>
      </c>
      <c r="F1010" s="1850" t="s">
        <v>3940</v>
      </c>
      <c r="G1010" s="1850" t="s">
        <v>28</v>
      </c>
      <c r="H1010" s="1850" t="s">
        <v>28</v>
      </c>
      <c r="I1010" s="1850" t="s">
        <v>1622</v>
      </c>
    </row>
    <row customHeight="1" ht="11.25">
      <c r="A1011" s="1850" t="s">
        <v>2250</v>
      </c>
      <c r="B1011" s="1850" t="s">
        <v>16</v>
      </c>
      <c r="C1011" s="1850" t="s">
        <v>3717</v>
      </c>
      <c r="D1011" s="1850" t="s">
        <v>3718</v>
      </c>
      <c r="E1011" s="1850" t="s">
        <v>3719</v>
      </c>
      <c r="F1011" s="1850" t="s">
        <v>2862</v>
      </c>
      <c r="G1011" s="1850" t="s">
        <v>28</v>
      </c>
      <c r="H1011" s="1850" t="s">
        <v>28</v>
      </c>
      <c r="I1011" s="1850" t="s">
        <v>1622</v>
      </c>
    </row>
    <row customHeight="1" ht="11.25">
      <c r="A1012" s="1850" t="s">
        <v>2250</v>
      </c>
      <c r="B1012" s="1850" t="s">
        <v>16</v>
      </c>
      <c r="C1012" s="1850" t="s">
        <v>3941</v>
      </c>
      <c r="D1012" s="1850" t="s">
        <v>3942</v>
      </c>
      <c r="E1012" s="1850" t="s">
        <v>3943</v>
      </c>
      <c r="F1012" s="1850" t="s">
        <v>2384</v>
      </c>
      <c r="G1012" s="1850" t="s">
        <v>28</v>
      </c>
      <c r="H1012" s="1850" t="s">
        <v>28</v>
      </c>
      <c r="I1012" s="1850" t="s">
        <v>1622</v>
      </c>
    </row>
    <row customHeight="1" ht="11.25">
      <c r="A1013" s="1850" t="s">
        <v>2250</v>
      </c>
      <c r="B1013" s="1850" t="s">
        <v>16</v>
      </c>
      <c r="C1013" s="1850" t="s">
        <v>3944</v>
      </c>
      <c r="D1013" s="1850" t="s">
        <v>3945</v>
      </c>
      <c r="E1013" s="1850" t="s">
        <v>3946</v>
      </c>
      <c r="F1013" s="1850" t="s">
        <v>2263</v>
      </c>
      <c r="G1013" s="1850" t="s">
        <v>28</v>
      </c>
      <c r="H1013" s="1850" t="s">
        <v>28</v>
      </c>
      <c r="I1013" s="1850" t="s">
        <v>1622</v>
      </c>
    </row>
    <row customHeight="1" ht="11.25">
      <c r="A1014" s="1850" t="s">
        <v>2250</v>
      </c>
      <c r="B1014" s="1850" t="s">
        <v>16</v>
      </c>
      <c r="C1014" s="1850" t="s">
        <v>3947</v>
      </c>
      <c r="D1014" s="1850" t="s">
        <v>3948</v>
      </c>
      <c r="E1014" s="1850" t="s">
        <v>3949</v>
      </c>
      <c r="F1014" s="1850" t="s">
        <v>3249</v>
      </c>
      <c r="G1014" s="1850" t="s">
        <v>3950</v>
      </c>
      <c r="H1014" s="1850" t="s">
        <v>28</v>
      </c>
      <c r="I1014" s="1850" t="s">
        <v>1622</v>
      </c>
    </row>
    <row customHeight="1" ht="11.25">
      <c r="A1015" s="1850" t="s">
        <v>2250</v>
      </c>
      <c r="B1015" s="1850" t="s">
        <v>16</v>
      </c>
      <c r="C1015" s="1850" t="s">
        <v>3951</v>
      </c>
      <c r="D1015" s="1850" t="s">
        <v>3952</v>
      </c>
      <c r="E1015" s="1850" t="s">
        <v>3953</v>
      </c>
      <c r="F1015" s="1850" t="s">
        <v>52</v>
      </c>
      <c r="G1015" s="1850" t="s">
        <v>28</v>
      </c>
      <c r="H1015" s="1850" t="s">
        <v>28</v>
      </c>
      <c r="I1015" s="1850" t="s">
        <v>1622</v>
      </c>
    </row>
    <row customHeight="1" ht="11.25">
      <c r="A1016" s="1850" t="s">
        <v>2250</v>
      </c>
      <c r="B1016" s="1850" t="s">
        <v>16</v>
      </c>
      <c r="C1016" s="1850" t="s">
        <v>3954</v>
      </c>
      <c r="D1016" s="1850" t="s">
        <v>3955</v>
      </c>
      <c r="E1016" s="1850" t="s">
        <v>3956</v>
      </c>
      <c r="F1016" s="1850" t="s">
        <v>2263</v>
      </c>
      <c r="G1016" s="1850" t="s">
        <v>28</v>
      </c>
      <c r="H1016" s="1850" t="s">
        <v>28</v>
      </c>
      <c r="I1016" s="1850" t="s">
        <v>1622</v>
      </c>
    </row>
    <row customHeight="1" ht="11.25">
      <c r="A1017" s="1850" t="s">
        <v>2250</v>
      </c>
      <c r="B1017" s="1850" t="s">
        <v>16</v>
      </c>
      <c r="C1017" s="1850" t="s">
        <v>3957</v>
      </c>
      <c r="D1017" s="1850" t="s">
        <v>3958</v>
      </c>
      <c r="E1017" s="1850" t="s">
        <v>3959</v>
      </c>
      <c r="F1017" s="1850" t="s">
        <v>2258</v>
      </c>
      <c r="G1017" s="1850" t="s">
        <v>28</v>
      </c>
      <c r="H1017" s="1850" t="s">
        <v>28</v>
      </c>
      <c r="I1017" s="1850" t="s">
        <v>1622</v>
      </c>
    </row>
    <row customHeight="1" ht="11.25">
      <c r="A1018" s="1850" t="s">
        <v>2250</v>
      </c>
      <c r="B1018" s="1850" t="s">
        <v>16</v>
      </c>
      <c r="C1018" s="1850" t="s">
        <v>3960</v>
      </c>
      <c r="D1018" s="1850" t="s">
        <v>3961</v>
      </c>
      <c r="E1018" s="1850" t="s">
        <v>3959</v>
      </c>
      <c r="F1018" s="1850" t="s">
        <v>3962</v>
      </c>
      <c r="G1018" s="1850" t="s">
        <v>28</v>
      </c>
      <c r="H1018" s="1850" t="s">
        <v>28</v>
      </c>
      <c r="I1018" s="1850" t="s">
        <v>1622</v>
      </c>
    </row>
    <row customHeight="1" ht="11.25">
      <c r="A1019" s="1850" t="s">
        <v>2250</v>
      </c>
      <c r="B1019" s="1850" t="s">
        <v>16</v>
      </c>
      <c r="C1019" s="1850" t="s">
        <v>3963</v>
      </c>
      <c r="D1019" s="1850" t="s">
        <v>3964</v>
      </c>
      <c r="E1019" s="1850" t="s">
        <v>3965</v>
      </c>
      <c r="F1019" s="1850" t="s">
        <v>2258</v>
      </c>
      <c r="G1019" s="1850" t="s">
        <v>28</v>
      </c>
      <c r="H1019" s="1850" t="s">
        <v>28</v>
      </c>
      <c r="I1019" s="1850" t="s">
        <v>1622</v>
      </c>
    </row>
    <row customHeight="1" ht="11.25">
      <c r="A1020" s="1850" t="s">
        <v>2250</v>
      </c>
      <c r="B1020" s="1850" t="s">
        <v>16</v>
      </c>
      <c r="C1020" s="1850" t="s">
        <v>3966</v>
      </c>
      <c r="D1020" s="1850" t="s">
        <v>3967</v>
      </c>
      <c r="E1020" s="1850" t="s">
        <v>3968</v>
      </c>
      <c r="F1020" s="1850" t="s">
        <v>3969</v>
      </c>
      <c r="G1020" s="1850" t="s">
        <v>28</v>
      </c>
      <c r="H1020" s="1850" t="s">
        <v>28</v>
      </c>
      <c r="I1020" s="1850" t="s">
        <v>1622</v>
      </c>
    </row>
    <row customHeight="1" ht="11.25">
      <c r="A1021" s="1850" t="s">
        <v>2250</v>
      </c>
      <c r="B1021" s="1850" t="s">
        <v>16</v>
      </c>
      <c r="C1021" s="1850" t="s">
        <v>3970</v>
      </c>
      <c r="D1021" s="1850" t="s">
        <v>3971</v>
      </c>
      <c r="E1021" s="1850" t="s">
        <v>3972</v>
      </c>
      <c r="F1021" s="1850" t="s">
        <v>2721</v>
      </c>
      <c r="G1021" s="1850" t="s">
        <v>28</v>
      </c>
      <c r="H1021" s="1850" t="s">
        <v>28</v>
      </c>
      <c r="I1021" s="1850" t="s">
        <v>1622</v>
      </c>
    </row>
    <row customHeight="1" ht="11.25">
      <c r="A1022" s="1850" t="s">
        <v>2250</v>
      </c>
      <c r="B1022" s="1850" t="s">
        <v>16</v>
      </c>
      <c r="C1022" s="1850" t="s">
        <v>3973</v>
      </c>
      <c r="D1022" s="1850" t="s">
        <v>3974</v>
      </c>
      <c r="E1022" s="1850" t="s">
        <v>3975</v>
      </c>
      <c r="F1022" s="1850" t="s">
        <v>2263</v>
      </c>
      <c r="G1022" s="1850" t="s">
        <v>28</v>
      </c>
      <c r="H1022" s="1850" t="s">
        <v>28</v>
      </c>
      <c r="I1022" s="1850" t="s">
        <v>1622</v>
      </c>
    </row>
    <row customHeight="1" ht="11.25">
      <c r="A1023" s="1850" t="s">
        <v>2250</v>
      </c>
      <c r="B1023" s="1850" t="s">
        <v>16</v>
      </c>
      <c r="C1023" s="1850" t="s">
        <v>3976</v>
      </c>
      <c r="D1023" s="1850" t="s">
        <v>3977</v>
      </c>
      <c r="E1023" s="1850" t="s">
        <v>3978</v>
      </c>
      <c r="F1023" s="1850" t="s">
        <v>2263</v>
      </c>
      <c r="G1023" s="1850" t="s">
        <v>28</v>
      </c>
      <c r="H1023" s="1850" t="s">
        <v>28</v>
      </c>
      <c r="I1023" s="1850" t="s">
        <v>1622</v>
      </c>
    </row>
    <row customHeight="1" ht="11.25">
      <c r="A1024" s="1850" t="s">
        <v>2250</v>
      </c>
      <c r="B1024" s="1850" t="s">
        <v>16</v>
      </c>
      <c r="C1024" s="1850" t="s">
        <v>3979</v>
      </c>
      <c r="D1024" s="1850" t="s">
        <v>3980</v>
      </c>
      <c r="E1024" s="1850" t="s">
        <v>3981</v>
      </c>
      <c r="F1024" s="1850" t="s">
        <v>2384</v>
      </c>
      <c r="G1024" s="1850" t="s">
        <v>28</v>
      </c>
      <c r="H1024" s="1850" t="s">
        <v>28</v>
      </c>
      <c r="I1024" s="1850" t="s">
        <v>1622</v>
      </c>
    </row>
    <row customHeight="1" ht="11.25">
      <c r="A1025" s="1850" t="s">
        <v>2250</v>
      </c>
      <c r="B1025" s="1850" t="s">
        <v>16</v>
      </c>
      <c r="C1025" s="1850" t="s">
        <v>3982</v>
      </c>
      <c r="D1025" s="1850" t="s">
        <v>3983</v>
      </c>
      <c r="E1025" s="1850" t="s">
        <v>3984</v>
      </c>
      <c r="F1025" s="1850" t="s">
        <v>2384</v>
      </c>
      <c r="G1025" s="1850" t="s">
        <v>28</v>
      </c>
      <c r="H1025" s="1850" t="s">
        <v>28</v>
      </c>
      <c r="I1025" s="1850" t="s">
        <v>1622</v>
      </c>
    </row>
    <row customHeight="1" ht="11.25">
      <c r="A1026" s="1850" t="s">
        <v>2250</v>
      </c>
      <c r="B1026" s="1850" t="s">
        <v>16</v>
      </c>
      <c r="C1026" s="1850" t="s">
        <v>3985</v>
      </c>
      <c r="D1026" s="1850" t="s">
        <v>3986</v>
      </c>
      <c r="E1026" s="1850" t="s">
        <v>3987</v>
      </c>
      <c r="F1026" s="1850" t="s">
        <v>2258</v>
      </c>
      <c r="G1026" s="1850" t="s">
        <v>28</v>
      </c>
      <c r="H1026" s="1850" t="s">
        <v>28</v>
      </c>
      <c r="I1026" s="1850" t="s">
        <v>1622</v>
      </c>
    </row>
    <row customHeight="1" ht="11.25">
      <c r="A1027" s="1850" t="s">
        <v>2250</v>
      </c>
      <c r="B1027" s="1850" t="s">
        <v>16</v>
      </c>
      <c r="C1027" s="1850" t="s">
        <v>3988</v>
      </c>
      <c r="D1027" s="1850" t="s">
        <v>3989</v>
      </c>
      <c r="E1027" s="1850" t="s">
        <v>3990</v>
      </c>
      <c r="F1027" s="1850" t="s">
        <v>3991</v>
      </c>
      <c r="G1027" s="1850" t="s">
        <v>28</v>
      </c>
      <c r="H1027" s="1850" t="s">
        <v>28</v>
      </c>
      <c r="I1027" s="1850" t="s">
        <v>1622</v>
      </c>
    </row>
    <row customHeight="1" ht="11.25">
      <c r="A1028" s="1850" t="s">
        <v>2250</v>
      </c>
      <c r="B1028" s="1850" t="s">
        <v>16</v>
      </c>
      <c r="C1028" s="1850" t="s">
        <v>3992</v>
      </c>
      <c r="D1028" s="1850" t="s">
        <v>3993</v>
      </c>
      <c r="E1028" s="1850" t="s">
        <v>3994</v>
      </c>
      <c r="F1028" s="1850" t="s">
        <v>3995</v>
      </c>
      <c r="G1028" s="1850" t="s">
        <v>28</v>
      </c>
      <c r="H1028" s="1850" t="s">
        <v>28</v>
      </c>
      <c r="I1028" s="1850" t="s">
        <v>1622</v>
      </c>
    </row>
    <row customHeight="1" ht="11.25">
      <c r="A1029" s="1850" t="s">
        <v>2250</v>
      </c>
      <c r="B1029" s="1850" t="s">
        <v>16</v>
      </c>
      <c r="C1029" s="1850" t="s">
        <v>3996</v>
      </c>
      <c r="D1029" s="1850" t="s">
        <v>3997</v>
      </c>
      <c r="E1029" s="1850" t="s">
        <v>3998</v>
      </c>
      <c r="F1029" s="1850" t="s">
        <v>2335</v>
      </c>
      <c r="G1029" s="1850" t="s">
        <v>3999</v>
      </c>
      <c r="H1029" s="1850" t="s">
        <v>28</v>
      </c>
      <c r="I1029" s="1850" t="s">
        <v>1622</v>
      </c>
    </row>
    <row customHeight="1" ht="11.25">
      <c r="A1030" s="1850" t="s">
        <v>2250</v>
      </c>
      <c r="B1030" s="1850" t="s">
        <v>16</v>
      </c>
      <c r="C1030" s="1850" t="s">
        <v>4000</v>
      </c>
      <c r="D1030" s="1850" t="s">
        <v>4001</v>
      </c>
      <c r="E1030" s="1850" t="s">
        <v>4002</v>
      </c>
      <c r="F1030" s="1850" t="s">
        <v>2258</v>
      </c>
      <c r="G1030" s="1850" t="s">
        <v>28</v>
      </c>
      <c r="H1030" s="1850" t="s">
        <v>28</v>
      </c>
      <c r="I1030" s="1850" t="s">
        <v>1622</v>
      </c>
    </row>
    <row customHeight="1" ht="11.25">
      <c r="A1031" s="1850" t="s">
        <v>2250</v>
      </c>
      <c r="B1031" s="1850" t="s">
        <v>16</v>
      </c>
      <c r="C1031" s="1850" t="s">
        <v>4003</v>
      </c>
      <c r="D1031" s="1850" t="s">
        <v>4004</v>
      </c>
      <c r="E1031" s="1850" t="s">
        <v>4005</v>
      </c>
      <c r="F1031" s="1850" t="s">
        <v>2503</v>
      </c>
      <c r="G1031" s="1850" t="s">
        <v>28</v>
      </c>
      <c r="H1031" s="1850" t="s">
        <v>28</v>
      </c>
      <c r="I1031" s="1850" t="s">
        <v>1622</v>
      </c>
    </row>
    <row customHeight="1" ht="11.25">
      <c r="A1032" s="1850" t="s">
        <v>2250</v>
      </c>
      <c r="B1032" s="1850" t="s">
        <v>16</v>
      </c>
      <c r="C1032" s="1850" t="s">
        <v>28</v>
      </c>
      <c r="D1032" s="1850" t="s">
        <v>3497</v>
      </c>
      <c r="E1032" s="1850" t="s">
        <v>3498</v>
      </c>
      <c r="F1032" s="1850" t="s">
        <v>2258</v>
      </c>
      <c r="G1032" s="1850" t="s">
        <v>28</v>
      </c>
      <c r="H1032" s="1850" t="s">
        <v>28</v>
      </c>
      <c r="I1032" s="1850"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9E1EA-A936-C241-0013-0.76E6DBBC}"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4006</v>
      </c>
      <c r="B1" s="64" t="s">
        <v>4007</v>
      </c>
      <c r="C1" s="64" t="s">
        <v>4008</v>
      </c>
      <c r="D1" s="64" t="s">
        <v>4009</v>
      </c>
      <c r="E1" s="0" t="s">
        <v>4010</v>
      </c>
      <c r="F1" s="0" t="s">
        <v>4011</v>
      </c>
      <c r="G1" s="0" t="s">
        <v>4012</v>
      </c>
    </row>
    <row customHeight="1" ht="11.25">
      <c r="A2" s="373" t="s">
        <v>16</v>
      </c>
      <c r="B2" s="0" t="s">
        <v>4013</v>
      </c>
      <c r="C2" s="0" t="s">
        <v>4014</v>
      </c>
      <c r="D2" s="0" t="s">
        <v>4013</v>
      </c>
      <c r="E2" s="0" t="s">
        <v>4014</v>
      </c>
      <c r="F2" s="0" t="s">
        <v>4015</v>
      </c>
      <c r="G2" s="0" t="s">
        <v>110</v>
      </c>
    </row>
    <row customHeight="1" ht="11.25">
      <c r="A3" s="373" t="s">
        <v>16</v>
      </c>
      <c r="B3" s="0" t="s">
        <v>4016</v>
      </c>
      <c r="C3" s="0" t="s">
        <v>4017</v>
      </c>
      <c r="D3" s="0" t="s">
        <v>4016</v>
      </c>
      <c r="E3" s="0" t="s">
        <v>4017</v>
      </c>
      <c r="F3" s="0" t="s">
        <v>4015</v>
      </c>
      <c r="G3" s="0" t="s">
        <v>111</v>
      </c>
    </row>
    <row customHeight="1" ht="11.25">
      <c r="A4" s="373" t="s">
        <v>16</v>
      </c>
      <c r="B4" s="0" t="s">
        <v>4018</v>
      </c>
      <c r="C4" s="0" t="s">
        <v>4019</v>
      </c>
      <c r="D4" s="0" t="s">
        <v>4018</v>
      </c>
      <c r="E4" s="0" t="s">
        <v>4019</v>
      </c>
      <c r="F4" s="0" t="s">
        <v>4015</v>
      </c>
      <c r="G4" s="0" t="s">
        <v>91</v>
      </c>
    </row>
    <row customHeight="1" ht="11.25">
      <c r="A5" s="373" t="s">
        <v>16</v>
      </c>
      <c r="B5" s="0" t="s">
        <v>4020</v>
      </c>
      <c r="C5" s="0" t="s">
        <v>4021</v>
      </c>
      <c r="D5" s="0" t="s">
        <v>4020</v>
      </c>
      <c r="E5" s="0" t="s">
        <v>4021</v>
      </c>
      <c r="F5" s="0" t="s">
        <v>4015</v>
      </c>
      <c r="G5" s="0" t="s">
        <v>92</v>
      </c>
    </row>
    <row customHeight="1" ht="11.25">
      <c r="A6" s="373" t="s">
        <v>16</v>
      </c>
      <c r="B6" s="0" t="s">
        <v>4022</v>
      </c>
      <c r="C6" s="0" t="s">
        <v>4023</v>
      </c>
      <c r="D6" s="0" t="s">
        <v>4022</v>
      </c>
      <c r="E6" s="0" t="s">
        <v>4023</v>
      </c>
      <c r="F6" s="0" t="s">
        <v>4015</v>
      </c>
      <c r="G6" s="0" t="s">
        <v>112</v>
      </c>
    </row>
    <row customHeight="1" ht="11.25">
      <c r="A7" s="373" t="s">
        <v>16</v>
      </c>
      <c r="B7" s="0" t="s">
        <v>4024</v>
      </c>
      <c r="C7" s="0" t="s">
        <v>4025</v>
      </c>
      <c r="D7" s="0" t="s">
        <v>4024</v>
      </c>
      <c r="E7" s="0" t="s">
        <v>4025</v>
      </c>
      <c r="F7" s="0" t="s">
        <v>4015</v>
      </c>
      <c r="G7" s="0" t="s">
        <v>93</v>
      </c>
    </row>
    <row customHeight="1" ht="11.25">
      <c r="A8" s="373" t="s">
        <v>16</v>
      </c>
      <c r="B8" s="0" t="s">
        <v>4026</v>
      </c>
      <c r="C8" s="0" t="s">
        <v>4027</v>
      </c>
      <c r="D8" s="0" t="s">
        <v>4026</v>
      </c>
      <c r="E8" s="0" t="s">
        <v>4027</v>
      </c>
      <c r="F8" s="0" t="s">
        <v>4015</v>
      </c>
      <c r="G8" s="0" t="s">
        <v>94</v>
      </c>
    </row>
    <row customHeight="1" ht="11.25">
      <c r="A9" s="373" t="s">
        <v>16</v>
      </c>
      <c r="B9" s="0" t="s">
        <v>4028</v>
      </c>
      <c r="C9" s="0" t="s">
        <v>4029</v>
      </c>
      <c r="D9" s="0" t="s">
        <v>4028</v>
      </c>
      <c r="E9" s="0" t="s">
        <v>4029</v>
      </c>
      <c r="F9" s="0" t="s">
        <v>4015</v>
      </c>
      <c r="G9" s="0" t="s">
        <v>113</v>
      </c>
    </row>
    <row customHeight="1" ht="11.25">
      <c r="A10" s="373" t="s">
        <v>16</v>
      </c>
      <c r="B10" s="0" t="s">
        <v>4030</v>
      </c>
      <c r="C10" s="0" t="s">
        <v>4031</v>
      </c>
      <c r="D10" s="0" t="s">
        <v>4030</v>
      </c>
      <c r="E10" s="0" t="s">
        <v>4031</v>
      </c>
      <c r="F10" s="0" t="s">
        <v>4015</v>
      </c>
      <c r="G10" s="0" t="s">
        <v>149</v>
      </c>
    </row>
    <row customHeight="1" ht="11.25">
      <c r="A11" s="373" t="s">
        <v>16</v>
      </c>
      <c r="B11" s="0" t="s">
        <v>4032</v>
      </c>
      <c r="C11" s="0" t="s">
        <v>4033</v>
      </c>
      <c r="D11" s="0" t="s">
        <v>4032</v>
      </c>
      <c r="E11" s="0" t="s">
        <v>4033</v>
      </c>
      <c r="F11" s="0" t="s">
        <v>4015</v>
      </c>
      <c r="G11" s="0" t="s">
        <v>150</v>
      </c>
    </row>
    <row customHeight="1" ht="11.25">
      <c r="A12" s="373" t="s">
        <v>16</v>
      </c>
      <c r="B12" s="0" t="s">
        <v>4034</v>
      </c>
      <c r="C12" s="0" t="s">
        <v>4035</v>
      </c>
      <c r="D12" s="0" t="s">
        <v>4034</v>
      </c>
      <c r="E12" s="0" t="s">
        <v>4035</v>
      </c>
      <c r="F12" s="0" t="s">
        <v>4015</v>
      </c>
      <c r="G12" s="0" t="s">
        <v>151</v>
      </c>
    </row>
    <row customHeight="1" ht="11.25">
      <c r="A13" s="373" t="s">
        <v>16</v>
      </c>
      <c r="B13" s="0" t="s">
        <v>4036</v>
      </c>
      <c r="C13" s="0" t="s">
        <v>4037</v>
      </c>
      <c r="D13" s="0" t="s">
        <v>4036</v>
      </c>
      <c r="E13" s="0" t="s">
        <v>4037</v>
      </c>
      <c r="F13" s="0" t="s">
        <v>4015</v>
      </c>
      <c r="G13" s="0" t="s">
        <v>152</v>
      </c>
    </row>
    <row customHeight="1" ht="11.25">
      <c r="A14" s="373" t="s">
        <v>16</v>
      </c>
      <c r="B14" s="0" t="s">
        <v>4038</v>
      </c>
      <c r="C14" s="0" t="s">
        <v>4039</v>
      </c>
      <c r="D14" s="0" t="s">
        <v>4038</v>
      </c>
      <c r="E14" s="0" t="s">
        <v>4039</v>
      </c>
      <c r="F14" s="0" t="s">
        <v>4015</v>
      </c>
      <c r="G14" s="0" t="s">
        <v>153</v>
      </c>
    </row>
    <row customHeight="1" ht="11.25">
      <c r="A15" s="373" t="s">
        <v>16</v>
      </c>
      <c r="B15" s="0" t="s">
        <v>4040</v>
      </c>
      <c r="C15" s="0" t="s">
        <v>4041</v>
      </c>
      <c r="D15" s="0" t="s">
        <v>4040</v>
      </c>
      <c r="E15" s="0" t="s">
        <v>4041</v>
      </c>
      <c r="F15" s="0" t="s">
        <v>4015</v>
      </c>
      <c r="G15" s="0" t="s">
        <v>154</v>
      </c>
    </row>
    <row customHeight="1" ht="11.25">
      <c r="A16" s="373" t="s">
        <v>16</v>
      </c>
      <c r="B16" s="0" t="s">
        <v>4042</v>
      </c>
      <c r="C16" s="0" t="s">
        <v>4043</v>
      </c>
      <c r="D16" s="0" t="s">
        <v>4042</v>
      </c>
      <c r="E16" s="0" t="s">
        <v>4043</v>
      </c>
      <c r="F16" s="0" t="s">
        <v>4015</v>
      </c>
      <c r="G16" s="0" t="s">
        <v>1466</v>
      </c>
    </row>
    <row customHeight="1" ht="11.25">
      <c r="A17" s="373" t="s">
        <v>16</v>
      </c>
      <c r="B17" s="0" t="s">
        <v>4044</v>
      </c>
      <c r="C17" s="0" t="s">
        <v>4045</v>
      </c>
      <c r="D17" s="0" t="s">
        <v>4044</v>
      </c>
      <c r="E17" s="0" t="s">
        <v>4045</v>
      </c>
      <c r="F17" s="0" t="s">
        <v>4015</v>
      </c>
      <c r="G17" s="0" t="s">
        <v>1472</v>
      </c>
    </row>
    <row customHeight="1" ht="11.25">
      <c r="A18" s="373" t="s">
        <v>16</v>
      </c>
      <c r="B18" s="0" t="s">
        <v>4046</v>
      </c>
      <c r="C18" s="0" t="s">
        <v>4047</v>
      </c>
      <c r="D18" s="0" t="s">
        <v>4046</v>
      </c>
      <c r="E18" s="0" t="s">
        <v>4047</v>
      </c>
      <c r="F18" s="0" t="s">
        <v>4015</v>
      </c>
      <c r="G18" s="0" t="s">
        <v>1484</v>
      </c>
    </row>
    <row customHeight="1" ht="11.25">
      <c r="A19" s="373" t="s">
        <v>16</v>
      </c>
      <c r="B19" s="0" t="s">
        <v>4048</v>
      </c>
      <c r="C19" s="0" t="s">
        <v>4049</v>
      </c>
      <c r="D19" s="0" t="s">
        <v>4048</v>
      </c>
      <c r="E19" s="0" t="s">
        <v>4049</v>
      </c>
      <c r="F19" s="0" t="s">
        <v>4050</v>
      </c>
      <c r="G19" s="0" t="s">
        <v>1498</v>
      </c>
    </row>
    <row customHeight="1" ht="11.25">
      <c r="A20" s="373" t="s">
        <v>16</v>
      </c>
      <c r="B20" s="0" t="s">
        <v>4051</v>
      </c>
      <c r="C20" s="0" t="s">
        <v>4052</v>
      </c>
      <c r="D20" s="0" t="s">
        <v>4051</v>
      </c>
      <c r="E20" s="0" t="s">
        <v>4052</v>
      </c>
      <c r="F20" s="0" t="s">
        <v>4015</v>
      </c>
      <c r="G20" s="0" t="s">
        <v>1510</v>
      </c>
    </row>
    <row customHeight="1" ht="11.25">
      <c r="A21" s="373" t="s">
        <v>16</v>
      </c>
      <c r="B21" s="0" t="s">
        <v>4053</v>
      </c>
      <c r="C21" s="0" t="s">
        <v>4054</v>
      </c>
      <c r="D21" s="0" t="s">
        <v>4053</v>
      </c>
      <c r="E21" s="0" t="s">
        <v>4054</v>
      </c>
      <c r="F21" s="0" t="s">
        <v>4015</v>
      </c>
      <c r="G21" s="0" t="s">
        <v>1519</v>
      </c>
    </row>
    <row customHeight="1" ht="11.25">
      <c r="A22" s="373" t="s">
        <v>16</v>
      </c>
      <c r="B22" s="0" t="s">
        <v>4055</v>
      </c>
      <c r="C22" s="0" t="s">
        <v>4056</v>
      </c>
      <c r="D22" s="0" t="s">
        <v>4055</v>
      </c>
      <c r="E22" s="0" t="s">
        <v>4056</v>
      </c>
      <c r="F22" s="0" t="s">
        <v>4015</v>
      </c>
      <c r="G22" s="0" t="s">
        <v>1535</v>
      </c>
    </row>
    <row customHeight="1" ht="11.25">
      <c r="A23" s="373" t="s">
        <v>16</v>
      </c>
      <c r="B23" s="0" t="s">
        <v>4057</v>
      </c>
      <c r="C23" s="0" t="s">
        <v>4058</v>
      </c>
      <c r="D23" s="0" t="s">
        <v>4057</v>
      </c>
      <c r="E23" s="0" t="s">
        <v>4058</v>
      </c>
      <c r="F23" s="0" t="s">
        <v>4015</v>
      </c>
      <c r="G23" s="0" t="s">
        <v>1542</v>
      </c>
    </row>
    <row customHeight="1" ht="11.25">
      <c r="A24" s="373" t="s">
        <v>16</v>
      </c>
      <c r="B24" s="0" t="s">
        <v>4059</v>
      </c>
      <c r="C24" s="0" t="s">
        <v>4060</v>
      </c>
      <c r="D24" s="0" t="s">
        <v>4059</v>
      </c>
      <c r="E24" s="0" t="s">
        <v>4060</v>
      </c>
      <c r="F24" s="0" t="s">
        <v>4015</v>
      </c>
      <c r="G24" s="0" t="s">
        <v>1550</v>
      </c>
    </row>
    <row customHeight="1" ht="11.25">
      <c r="A25" s="373" t="s">
        <v>16</v>
      </c>
      <c r="B25" s="0" t="s">
        <v>4061</v>
      </c>
      <c r="C25" s="0" t="s">
        <v>4062</v>
      </c>
      <c r="D25" s="0" t="s">
        <v>4061</v>
      </c>
      <c r="E25" s="0" t="s">
        <v>4062</v>
      </c>
      <c r="F25" s="0" t="s">
        <v>4015</v>
      </c>
      <c r="G25" s="0" t="s">
        <v>1557</v>
      </c>
    </row>
    <row customHeight="1" ht="11.25">
      <c r="A26" s="373" t="s">
        <v>16</v>
      </c>
      <c r="B26" s="0" t="s">
        <v>4063</v>
      </c>
      <c r="C26" s="0" t="s">
        <v>4064</v>
      </c>
      <c r="D26" s="0" t="s">
        <v>4063</v>
      </c>
      <c r="E26" s="0" t="s">
        <v>4064</v>
      </c>
      <c r="F26" s="0" t="s">
        <v>4015</v>
      </c>
      <c r="G26" s="0" t="s">
        <v>1561</v>
      </c>
    </row>
    <row customHeight="1" ht="11.25">
      <c r="A27" s="373" t="s">
        <v>16</v>
      </c>
      <c r="B27" s="0" t="s">
        <v>4065</v>
      </c>
      <c r="C27" s="0" t="s">
        <v>4066</v>
      </c>
      <c r="D27" s="0" t="s">
        <v>4065</v>
      </c>
      <c r="E27" s="0" t="s">
        <v>4066</v>
      </c>
      <c r="F27" s="0" t="s">
        <v>4015</v>
      </c>
      <c r="G27" s="0" t="s">
        <v>1566</v>
      </c>
    </row>
    <row customHeight="1" ht="11.25">
      <c r="A28" s="373" t="s">
        <v>16</v>
      </c>
      <c r="B28" s="0" t="s">
        <v>4067</v>
      </c>
      <c r="C28" s="0" t="s">
        <v>4068</v>
      </c>
      <c r="D28" s="0" t="s">
        <v>4067</v>
      </c>
      <c r="E28" s="0" t="s">
        <v>4068</v>
      </c>
      <c r="F28" s="0" t="s">
        <v>4015</v>
      </c>
      <c r="G28" s="0" t="s">
        <v>1574</v>
      </c>
    </row>
    <row customHeight="1" ht="11.25">
      <c r="A29" s="373" t="s">
        <v>16</v>
      </c>
      <c r="B29" s="0" t="s">
        <v>4069</v>
      </c>
      <c r="C29" s="0" t="s">
        <v>4070</v>
      </c>
      <c r="D29" s="0" t="s">
        <v>4069</v>
      </c>
      <c r="E29" s="0" t="s">
        <v>4070</v>
      </c>
      <c r="F29" s="0" t="s">
        <v>4015</v>
      </c>
      <c r="G29" s="0" t="s">
        <v>1576</v>
      </c>
    </row>
    <row customHeight="1" ht="11.25">
      <c r="A30" s="373" t="s">
        <v>16</v>
      </c>
      <c r="B30" s="0" t="s">
        <v>4071</v>
      </c>
      <c r="C30" s="0" t="s">
        <v>4072</v>
      </c>
      <c r="D30" s="0" t="s">
        <v>4071</v>
      </c>
      <c r="E30" s="0" t="s">
        <v>4072</v>
      </c>
      <c r="F30" s="0" t="s">
        <v>4015</v>
      </c>
      <c r="G30" s="0" t="s">
        <v>1579</v>
      </c>
    </row>
    <row customHeight="1" ht="11.25">
      <c r="A31" s="373" t="s">
        <v>16</v>
      </c>
      <c r="B31" s="0" t="s">
        <v>4073</v>
      </c>
      <c r="C31" s="0" t="s">
        <v>4074</v>
      </c>
      <c r="D31" s="0" t="s">
        <v>4073</v>
      </c>
      <c r="E31" s="0" t="s">
        <v>4074</v>
      </c>
      <c r="F31" s="0" t="s">
        <v>4015</v>
      </c>
      <c r="G31" s="0" t="s">
        <v>1585</v>
      </c>
    </row>
    <row customHeight="1" ht="11.25">
      <c r="A32" s="373" t="s">
        <v>16</v>
      </c>
      <c r="B32" s="0" t="s">
        <v>4075</v>
      </c>
      <c r="C32" s="0" t="s">
        <v>4076</v>
      </c>
      <c r="D32" s="0" t="s">
        <v>4075</v>
      </c>
      <c r="E32" s="0" t="s">
        <v>4076</v>
      </c>
      <c r="F32" s="0" t="s">
        <v>4015</v>
      </c>
      <c r="G32" s="0" t="s">
        <v>1587</v>
      </c>
    </row>
    <row customHeight="1" ht="11.25">
      <c r="A33" s="373" t="s">
        <v>16</v>
      </c>
      <c r="B33" s="0" t="s">
        <v>4077</v>
      </c>
      <c r="C33" s="0" t="s">
        <v>4078</v>
      </c>
      <c r="D33" s="0" t="s">
        <v>4077</v>
      </c>
      <c r="E33" s="0" t="s">
        <v>4078</v>
      </c>
      <c r="F33" s="0" t="s">
        <v>4015</v>
      </c>
      <c r="G33" s="0" t="s">
        <v>1589</v>
      </c>
    </row>
    <row customHeight="1" ht="11.25">
      <c r="A34" s="373" t="s">
        <v>16</v>
      </c>
      <c r="B34" s="0" t="s">
        <v>4079</v>
      </c>
      <c r="C34" s="0" t="s">
        <v>4080</v>
      </c>
      <c r="D34" s="0" t="s">
        <v>4079</v>
      </c>
      <c r="E34" s="0" t="s">
        <v>4080</v>
      </c>
      <c r="F34" s="0" t="s">
        <v>4015</v>
      </c>
      <c r="G34" s="0" t="s">
        <v>1591</v>
      </c>
    </row>
    <row customHeight="1" ht="11.25">
      <c r="A35" s="373" t="s">
        <v>16</v>
      </c>
      <c r="B35" s="0" t="s">
        <v>4081</v>
      </c>
      <c r="C35" s="0" t="s">
        <v>4082</v>
      </c>
      <c r="D35" s="0" t="s">
        <v>4081</v>
      </c>
      <c r="E35" s="0" t="s">
        <v>4082</v>
      </c>
      <c r="F35" s="0" t="s">
        <v>4015</v>
      </c>
      <c r="G35" s="0" t="s">
        <v>1596</v>
      </c>
    </row>
    <row customHeight="1" ht="11.25">
      <c r="A36" s="373" t="s">
        <v>16</v>
      </c>
      <c r="B36" s="0" t="s">
        <v>4083</v>
      </c>
      <c r="C36" s="0" t="s">
        <v>4084</v>
      </c>
      <c r="D36" s="0" t="s">
        <v>4083</v>
      </c>
      <c r="E36" s="0" t="s">
        <v>4084</v>
      </c>
      <c r="F36" s="0" t="s">
        <v>4015</v>
      </c>
      <c r="G36" s="0" t="s">
        <v>1601</v>
      </c>
    </row>
    <row customHeight="1" ht="11.25">
      <c r="A37" s="373" t="s">
        <v>16</v>
      </c>
      <c r="B37" s="0" t="s">
        <v>4085</v>
      </c>
      <c r="C37" s="0" t="s">
        <v>4086</v>
      </c>
      <c r="D37" s="0" t="s">
        <v>4085</v>
      </c>
      <c r="E37" s="0" t="s">
        <v>4086</v>
      </c>
      <c r="F37" s="0" t="s">
        <v>4015</v>
      </c>
      <c r="G37" s="0" t="s">
        <v>1605</v>
      </c>
    </row>
    <row customHeight="1" ht="11.25">
      <c r="A38" s="373" t="s">
        <v>16</v>
      </c>
      <c r="B38" s="0" t="s">
        <v>4087</v>
      </c>
      <c r="C38" s="0" t="s">
        <v>4088</v>
      </c>
      <c r="D38" s="0" t="s">
        <v>4087</v>
      </c>
      <c r="E38" s="0" t="s">
        <v>4088</v>
      </c>
      <c r="F38" s="0" t="s">
        <v>4015</v>
      </c>
      <c r="G38" s="0" t="s">
        <v>1613</v>
      </c>
    </row>
    <row customHeight="1" ht="11.25">
      <c r="A39" s="373" t="s">
        <v>16</v>
      </c>
      <c r="B39" s="0" t="s">
        <v>4089</v>
      </c>
      <c r="C39" s="0" t="s">
        <v>4090</v>
      </c>
      <c r="D39" s="0" t="s">
        <v>4089</v>
      </c>
      <c r="E39" s="0" t="s">
        <v>4090</v>
      </c>
      <c r="F39" s="0" t="s">
        <v>4015</v>
      </c>
      <c r="G39" s="0" t="s">
        <v>1619</v>
      </c>
    </row>
    <row customHeight="1" ht="11.25">
      <c r="A40" s="373" t="s">
        <v>16</v>
      </c>
      <c r="B40" s="0" t="s">
        <v>4091</v>
      </c>
      <c r="C40" s="0" t="s">
        <v>4092</v>
      </c>
      <c r="D40" s="0" t="s">
        <v>4091</v>
      </c>
      <c r="E40" s="0" t="s">
        <v>4092</v>
      </c>
      <c r="F40" s="0" t="s">
        <v>4015</v>
      </c>
      <c r="G40" s="0" t="s">
        <v>1623</v>
      </c>
    </row>
    <row customHeight="1" ht="11.25">
      <c r="A41" s="373" t="s">
        <v>16</v>
      </c>
      <c r="B41" s="0" t="s">
        <v>4093</v>
      </c>
      <c r="C41" s="0" t="s">
        <v>4094</v>
      </c>
      <c r="D41" s="0" t="s">
        <v>4093</v>
      </c>
      <c r="E41" s="0" t="s">
        <v>4094</v>
      </c>
      <c r="F41" s="0" t="s">
        <v>4015</v>
      </c>
      <c r="G41" s="0" t="s">
        <v>1627</v>
      </c>
    </row>
    <row customHeight="1" ht="11.25">
      <c r="A42" s="373" t="s">
        <v>16</v>
      </c>
      <c r="B42" s="0" t="s">
        <v>4095</v>
      </c>
      <c r="C42" s="0" t="s">
        <v>4096</v>
      </c>
      <c r="D42" s="0" t="s">
        <v>4095</v>
      </c>
      <c r="E42" s="0" t="s">
        <v>4096</v>
      </c>
      <c r="F42" s="0" t="s">
        <v>4015</v>
      </c>
      <c r="G42" s="0" t="s">
        <v>1630</v>
      </c>
    </row>
    <row customHeight="1" ht="11.25">
      <c r="A43" s="373" t="s">
        <v>16</v>
      </c>
      <c r="B43" s="0" t="s">
        <v>4097</v>
      </c>
      <c r="C43" s="0" t="s">
        <v>4098</v>
      </c>
      <c r="D43" s="0" t="s">
        <v>4097</v>
      </c>
      <c r="E43" s="0" t="s">
        <v>4098</v>
      </c>
      <c r="F43" s="0" t="s">
        <v>4015</v>
      </c>
      <c r="G43" s="0" t="s">
        <v>1637</v>
      </c>
    </row>
    <row customHeight="1" ht="11.25">
      <c r="A44" s="373" t="s">
        <v>16</v>
      </c>
      <c r="B44" s="0" t="s">
        <v>4099</v>
      </c>
      <c r="C44" s="0" t="s">
        <v>4100</v>
      </c>
      <c r="D44" s="0" t="s">
        <v>4099</v>
      </c>
      <c r="E44" s="0" t="s">
        <v>4100</v>
      </c>
      <c r="F44" s="0" t="s">
        <v>4015</v>
      </c>
      <c r="G44" s="0" t="s">
        <v>1646</v>
      </c>
    </row>
    <row customHeight="1" ht="11.25">
      <c r="A45" s="373" t="s">
        <v>16</v>
      </c>
      <c r="B45" s="0" t="s">
        <v>4101</v>
      </c>
      <c r="C45" s="0" t="s">
        <v>4102</v>
      </c>
      <c r="D45" s="0" t="s">
        <v>4101</v>
      </c>
      <c r="E45" s="0" t="s">
        <v>4102</v>
      </c>
      <c r="F45" s="0" t="s">
        <v>4015</v>
      </c>
      <c r="G45" s="0" t="s">
        <v>1651</v>
      </c>
    </row>
    <row customHeight="1" ht="11.25">
      <c r="A46" s="373" t="s">
        <v>16</v>
      </c>
      <c r="B46" s="0" t="s">
        <v>4103</v>
      </c>
      <c r="C46" s="0" t="s">
        <v>4104</v>
      </c>
      <c r="D46" s="0" t="s">
        <v>4103</v>
      </c>
      <c r="E46" s="0" t="s">
        <v>4104</v>
      </c>
      <c r="F46" s="0" t="s">
        <v>4015</v>
      </c>
      <c r="G46" s="0" t="s">
        <v>1655</v>
      </c>
    </row>
    <row customHeight="1" ht="11.25">
      <c r="A47" s="373" t="s">
        <v>16</v>
      </c>
      <c r="B47" s="0" t="s">
        <v>101</v>
      </c>
      <c r="C47" s="0" t="s">
        <v>102</v>
      </c>
      <c r="D47" s="0" t="s">
        <v>101</v>
      </c>
      <c r="E47" s="0" t="s">
        <v>102</v>
      </c>
      <c r="F47" s="0" t="s">
        <v>4050</v>
      </c>
      <c r="G47" s="0" t="s">
        <v>100</v>
      </c>
    </row>
    <row customHeight="1" ht="11.25">
      <c r="A48" s="373" t="s">
        <v>16</v>
      </c>
      <c r="B48" s="0" t="s">
        <v>4105</v>
      </c>
      <c r="C48" s="0" t="s">
        <v>4106</v>
      </c>
      <c r="D48" s="0" t="s">
        <v>4105</v>
      </c>
      <c r="E48" s="0" t="s">
        <v>4106</v>
      </c>
      <c r="F48" s="0" t="s">
        <v>4050</v>
      </c>
      <c r="G48" s="0" t="s">
        <v>1665</v>
      </c>
    </row>
    <row customHeight="1" ht="11.25">
      <c r="A49" s="373" t="s">
        <v>16</v>
      </c>
      <c r="B49" s="0" t="s">
        <v>4107</v>
      </c>
      <c r="C49" s="0" t="s">
        <v>4108</v>
      </c>
      <c r="D49" s="0" t="s">
        <v>4107</v>
      </c>
      <c r="E49" s="0" t="s">
        <v>4108</v>
      </c>
      <c r="F49" s="0" t="s">
        <v>4050</v>
      </c>
      <c r="G49" s="0" t="s">
        <v>1668</v>
      </c>
    </row>
    <row customHeight="1" ht="11.25">
      <c r="A50" s="373" t="s">
        <v>16</v>
      </c>
      <c r="B50" s="0" t="s">
        <v>4109</v>
      </c>
      <c r="C50" s="0" t="s">
        <v>4110</v>
      </c>
      <c r="D50" s="0" t="s">
        <v>4109</v>
      </c>
      <c r="E50" s="0" t="s">
        <v>4110</v>
      </c>
      <c r="F50" s="0" t="s">
        <v>4050</v>
      </c>
      <c r="G50" s="0" t="s">
        <v>1671</v>
      </c>
    </row>
    <row customHeight="1" ht="11.25">
      <c r="A51" s="373" t="s">
        <v>16</v>
      </c>
      <c r="B51" s="0" t="s">
        <v>4111</v>
      </c>
      <c r="C51" s="0" t="s">
        <v>4112</v>
      </c>
      <c r="D51" s="0" t="s">
        <v>4111</v>
      </c>
      <c r="E51" s="0" t="s">
        <v>4112</v>
      </c>
      <c r="F51" s="0" t="s">
        <v>4050</v>
      </c>
      <c r="G51"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38037-8DF3-EEB4-07A3-0.BFF16937}"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4113</v>
      </c>
      <c r="B1" s="835" t="s">
        <v>4114</v>
      </c>
      <c r="C1" s="1159" t="s">
        <v>4115</v>
      </c>
      <c r="D1" s="835" t="s">
        <v>4116</v>
      </c>
      <c r="E1" s="835" t="s">
        <v>4117</v>
      </c>
      <c r="F1" s="1159" t="s">
        <v>4118</v>
      </c>
      <c r="G1" s="1159" t="s">
        <v>4119</v>
      </c>
      <c r="H1" s="1159" t="s">
        <v>4120</v>
      </c>
      <c r="I1" s="1159" t="s">
        <v>4121</v>
      </c>
    </row>
    <row customHeight="1" ht="11.25">
      <c r="A2" s="1691" t="s">
        <v>110</v>
      </c>
      <c r="B2" s="1691" t="s">
        <v>4122</v>
      </c>
      <c r="C2" s="1691" t="s">
        <v>28</v>
      </c>
      <c r="D2" s="1691" t="s">
        <v>4123</v>
      </c>
      <c r="E2" s="1691" t="s">
        <v>4124</v>
      </c>
      <c r="F2" s="1691" t="s">
        <v>28</v>
      </c>
      <c r="G2" s="1691" t="s">
        <v>28</v>
      </c>
      <c r="H2" s="1691" t="s">
        <v>28</v>
      </c>
      <c r="I2" s="1691" t="s">
        <v>28</v>
      </c>
    </row>
    <row customHeight="1" ht="11.25">
      <c r="A3" s="1691" t="s">
        <v>111</v>
      </c>
      <c r="B3" s="1691" t="s">
        <v>4125</v>
      </c>
      <c r="C3" s="1691" t="s">
        <v>28</v>
      </c>
      <c r="D3" s="1691" t="s">
        <v>4126</v>
      </c>
      <c r="E3" s="1691" t="s">
        <v>4124</v>
      </c>
      <c r="F3" s="1691" t="s">
        <v>28</v>
      </c>
      <c r="G3" s="1691" t="s">
        <v>28</v>
      </c>
      <c r="H3" s="1691" t="s">
        <v>28</v>
      </c>
      <c r="I3" s="1691" t="s">
        <v>28</v>
      </c>
    </row>
    <row customHeight="1" ht="11.25">
      <c r="A4" s="1691" t="s">
        <v>91</v>
      </c>
      <c r="B4" s="1691" t="s">
        <v>4127</v>
      </c>
      <c r="C4" s="1691" t="s">
        <v>28</v>
      </c>
      <c r="D4" s="1691" t="s">
        <v>4128</v>
      </c>
      <c r="E4" s="1691" t="s">
        <v>4129</v>
      </c>
      <c r="F4" s="1691" t="s">
        <v>28</v>
      </c>
      <c r="G4" s="1691" t="s">
        <v>28</v>
      </c>
      <c r="H4" s="1691" t="s">
        <v>28</v>
      </c>
      <c r="I4" s="1691" t="s">
        <v>28</v>
      </c>
    </row>
    <row customHeight="1" ht="11.25">
      <c r="A5" s="1691" t="s">
        <v>92</v>
      </c>
      <c r="B5" s="1691" t="s">
        <v>4130</v>
      </c>
      <c r="C5" s="1691" t="s">
        <v>28</v>
      </c>
      <c r="D5" s="1691" t="s">
        <v>4128</v>
      </c>
      <c r="E5" s="1691" t="s">
        <v>4124</v>
      </c>
      <c r="F5" s="1691" t="s">
        <v>28</v>
      </c>
      <c r="G5" s="1691" t="s">
        <v>28</v>
      </c>
      <c r="H5" s="1691" t="s">
        <v>28</v>
      </c>
      <c r="I5" s="1691" t="s">
        <v>28</v>
      </c>
    </row>
    <row customHeight="1" ht="11.25">
      <c r="A6" s="1691" t="s">
        <v>112</v>
      </c>
      <c r="B6" s="1691" t="s">
        <v>4131</v>
      </c>
      <c r="C6" s="1691" t="s">
        <v>28</v>
      </c>
      <c r="D6" s="1691" t="s">
        <v>4132</v>
      </c>
      <c r="E6" s="1691" t="s">
        <v>4133</v>
      </c>
      <c r="F6" s="1691" t="s">
        <v>28</v>
      </c>
      <c r="G6" s="1691" t="s">
        <v>28</v>
      </c>
      <c r="H6" s="1691" t="s">
        <v>28</v>
      </c>
      <c r="I6" s="1691" t="s">
        <v>28</v>
      </c>
    </row>
    <row customHeight="1" ht="11.25">
      <c r="A7" s="1691" t="s">
        <v>93</v>
      </c>
      <c r="B7" s="1691" t="s">
        <v>4134</v>
      </c>
      <c r="C7" s="1691" t="s">
        <v>28</v>
      </c>
      <c r="D7" s="1691" t="s">
        <v>4135</v>
      </c>
      <c r="E7" s="1691" t="s">
        <v>4136</v>
      </c>
      <c r="F7" s="1691" t="s">
        <v>28</v>
      </c>
      <c r="G7" s="1691" t="s">
        <v>28</v>
      </c>
      <c r="H7" s="1691" t="s">
        <v>28</v>
      </c>
      <c r="I7" s="1691" t="s">
        <v>28</v>
      </c>
    </row>
    <row customHeight="1" ht="11.25">
      <c r="A8" s="1691" t="s">
        <v>94</v>
      </c>
      <c r="B8" s="1691" t="s">
        <v>4137</v>
      </c>
      <c r="C8" s="1691" t="s">
        <v>28</v>
      </c>
      <c r="D8" s="1691" t="s">
        <v>4135</v>
      </c>
      <c r="E8" s="1691" t="s">
        <v>4124</v>
      </c>
      <c r="F8" s="1691" t="s">
        <v>28</v>
      </c>
      <c r="G8" s="1691" t="s">
        <v>28</v>
      </c>
      <c r="H8" s="1691" t="s">
        <v>28</v>
      </c>
      <c r="I8" s="1691" t="s">
        <v>28</v>
      </c>
    </row>
    <row customHeight="1" ht="11.25">
      <c r="A9" s="1691" t="s">
        <v>113</v>
      </c>
      <c r="B9" s="1691" t="s">
        <v>4138</v>
      </c>
      <c r="C9" s="1691" t="s">
        <v>28</v>
      </c>
      <c r="D9" s="1691" t="s">
        <v>4139</v>
      </c>
      <c r="E9" s="1691" t="s">
        <v>4140</v>
      </c>
      <c r="F9" s="1691" t="s">
        <v>28</v>
      </c>
      <c r="G9" s="1691" t="s">
        <v>28</v>
      </c>
      <c r="H9" s="1691" t="s">
        <v>28</v>
      </c>
      <c r="I9" s="1691" t="s">
        <v>28</v>
      </c>
    </row>
    <row customHeight="1" ht="11.25">
      <c r="A10" s="1691" t="s">
        <v>149</v>
      </c>
      <c r="B10" s="1691" t="s">
        <v>4141</v>
      </c>
      <c r="C10" s="1691" t="s">
        <v>28</v>
      </c>
      <c r="D10" s="1691" t="s">
        <v>4139</v>
      </c>
      <c r="E10" s="1691" t="s">
        <v>4142</v>
      </c>
      <c r="F10" s="1691" t="s">
        <v>28</v>
      </c>
      <c r="G10" s="1691" t="s">
        <v>28</v>
      </c>
      <c r="H10" s="1691" t="s">
        <v>28</v>
      </c>
      <c r="I10" s="1691" t="s">
        <v>28</v>
      </c>
    </row>
    <row customHeight="1" ht="11.25">
      <c r="A11" s="1691" t="s">
        <v>150</v>
      </c>
      <c r="B11" s="1691" t="s">
        <v>4143</v>
      </c>
      <c r="C11" s="1691" t="s">
        <v>28</v>
      </c>
      <c r="D11" s="1691" t="s">
        <v>4139</v>
      </c>
      <c r="E11" s="1691" t="s">
        <v>4142</v>
      </c>
      <c r="F11" s="1691" t="s">
        <v>28</v>
      </c>
      <c r="G11" s="1691" t="s">
        <v>28</v>
      </c>
      <c r="H11" s="1691" t="s">
        <v>28</v>
      </c>
      <c r="I11" s="1691" t="s">
        <v>28</v>
      </c>
    </row>
    <row customHeight="1" ht="11.25">
      <c r="A12" s="1691" t="s">
        <v>151</v>
      </c>
      <c r="B12" s="1691" t="s">
        <v>4144</v>
      </c>
      <c r="C12" s="1691" t="s">
        <v>28</v>
      </c>
      <c r="D12" s="1691" t="s">
        <v>4139</v>
      </c>
      <c r="E12" s="1691" t="s">
        <v>4145</v>
      </c>
      <c r="F12" s="1691" t="s">
        <v>28</v>
      </c>
      <c r="G12" s="1691" t="s">
        <v>28</v>
      </c>
      <c r="H12" s="1691" t="s">
        <v>28</v>
      </c>
      <c r="I12" s="1691" t="s">
        <v>28</v>
      </c>
    </row>
    <row customHeight="1" ht="11.25">
      <c r="A13" s="1691" t="s">
        <v>152</v>
      </c>
      <c r="B13" s="1691" t="s">
        <v>4146</v>
      </c>
      <c r="C13" s="1691" t="s">
        <v>28</v>
      </c>
      <c r="D13" s="1691" t="s">
        <v>4147</v>
      </c>
      <c r="E13" s="1691" t="s">
        <v>4148</v>
      </c>
      <c r="F13" s="1691" t="s">
        <v>28</v>
      </c>
      <c r="G13" s="1691" t="s">
        <v>28</v>
      </c>
      <c r="H13" s="1691" t="s">
        <v>28</v>
      </c>
      <c r="I13" s="1691" t="s">
        <v>28</v>
      </c>
    </row>
    <row customHeight="1" ht="11.25">
      <c r="A14" s="1691" t="s">
        <v>153</v>
      </c>
      <c r="B14" s="1691" t="s">
        <v>4149</v>
      </c>
      <c r="C14" s="1691" t="s">
        <v>28</v>
      </c>
      <c r="D14" s="1691" t="s">
        <v>4150</v>
      </c>
      <c r="E14" s="1691" t="s">
        <v>4151</v>
      </c>
      <c r="F14" s="1691" t="s">
        <v>28</v>
      </c>
      <c r="G14" s="1691" t="s">
        <v>28</v>
      </c>
      <c r="H14" s="1691" t="s">
        <v>28</v>
      </c>
      <c r="I14" s="1691" t="s">
        <v>28</v>
      </c>
    </row>
    <row customHeight="1" ht="11.25">
      <c r="A15" s="1691" t="s">
        <v>154</v>
      </c>
      <c r="B15" s="1691" t="s">
        <v>4152</v>
      </c>
      <c r="C15" s="1691" t="s">
        <v>28</v>
      </c>
      <c r="D15" s="1691" t="s">
        <v>4147</v>
      </c>
      <c r="E15" s="1691" t="s">
        <v>4148</v>
      </c>
      <c r="F15" s="1691" t="s">
        <v>28</v>
      </c>
      <c r="G15" s="1691" t="s">
        <v>28</v>
      </c>
      <c r="H15" s="1691" t="s">
        <v>28</v>
      </c>
      <c r="I15" s="1691" t="s">
        <v>28</v>
      </c>
    </row>
    <row customHeight="1" ht="11.25">
      <c r="A16" s="1691" t="s">
        <v>1466</v>
      </c>
      <c r="B16" s="1691" t="s">
        <v>4153</v>
      </c>
      <c r="C16" s="1691" t="s">
        <v>28</v>
      </c>
      <c r="D16" s="1691" t="s">
        <v>4132</v>
      </c>
      <c r="E16" s="1691" t="s">
        <v>4133</v>
      </c>
      <c r="F16" s="1691" t="s">
        <v>28</v>
      </c>
      <c r="G16" s="1691" t="s">
        <v>28</v>
      </c>
      <c r="H16" s="1691" t="s">
        <v>28</v>
      </c>
      <c r="I16" s="1691" t="s">
        <v>28</v>
      </c>
    </row>
    <row customHeight="1" ht="11.25">
      <c r="A17" s="1691" t="s">
        <v>1472</v>
      </c>
      <c r="B17" s="1691" t="s">
        <v>4154</v>
      </c>
      <c r="C17" s="1691" t="s">
        <v>28</v>
      </c>
      <c r="D17" s="1691" t="s">
        <v>4155</v>
      </c>
      <c r="E17" s="1691" t="s">
        <v>4156</v>
      </c>
      <c r="F17" s="1691" t="s">
        <v>28</v>
      </c>
      <c r="G17" s="1691" t="s">
        <v>28</v>
      </c>
      <c r="H17" s="1691" t="s">
        <v>28</v>
      </c>
      <c r="I17" s="1691" t="s">
        <v>28</v>
      </c>
    </row>
    <row customHeight="1" ht="11.25">
      <c r="A18" s="1691" t="s">
        <v>1484</v>
      </c>
      <c r="B18" s="1691" t="s">
        <v>4157</v>
      </c>
      <c r="C18" s="1691" t="s">
        <v>28</v>
      </c>
      <c r="D18" s="1691" t="s">
        <v>4158</v>
      </c>
      <c r="E18" s="1691" t="s">
        <v>4133</v>
      </c>
      <c r="F18" s="1691" t="s">
        <v>28</v>
      </c>
      <c r="G18" s="1691" t="s">
        <v>28</v>
      </c>
      <c r="H18" s="1691" t="s">
        <v>28</v>
      </c>
      <c r="I18" s="1691" t="s">
        <v>28</v>
      </c>
    </row>
    <row customHeight="1" ht="11.25">
      <c r="A19" s="1691" t="s">
        <v>1498</v>
      </c>
      <c r="B19" s="1691" t="s">
        <v>4159</v>
      </c>
      <c r="C19" s="1691" t="s">
        <v>28</v>
      </c>
      <c r="D19" s="1691" t="s">
        <v>4158</v>
      </c>
      <c r="E19" s="1691" t="s">
        <v>4160</v>
      </c>
      <c r="F19" s="1691" t="s">
        <v>28</v>
      </c>
      <c r="G19" s="1691" t="s">
        <v>28</v>
      </c>
      <c r="H19" s="1691" t="s">
        <v>28</v>
      </c>
      <c r="I19" s="1691" t="s">
        <v>28</v>
      </c>
    </row>
    <row customHeight="1" ht="11.25">
      <c r="A20" s="1691" t="s">
        <v>1510</v>
      </c>
      <c r="B20" s="1691" t="s">
        <v>4161</v>
      </c>
      <c r="C20" s="1691" t="s">
        <v>28</v>
      </c>
      <c r="D20" s="1691" t="s">
        <v>4158</v>
      </c>
      <c r="E20" s="1691" t="s">
        <v>4148</v>
      </c>
      <c r="F20" s="1691" t="s">
        <v>28</v>
      </c>
      <c r="G20" s="1691" t="s">
        <v>28</v>
      </c>
      <c r="H20" s="1691" t="s">
        <v>28</v>
      </c>
      <c r="I20" s="1691" t="s">
        <v>28</v>
      </c>
    </row>
    <row customHeight="1" ht="11.25">
      <c r="A21" s="1691" t="s">
        <v>1519</v>
      </c>
      <c r="B21" s="1691" t="s">
        <v>4162</v>
      </c>
      <c r="C21" s="1691" t="s">
        <v>28</v>
      </c>
      <c r="D21" s="1691" t="s">
        <v>4163</v>
      </c>
      <c r="E21" s="1691" t="s">
        <v>4164</v>
      </c>
      <c r="F21" s="1691" t="s">
        <v>28</v>
      </c>
      <c r="G21" s="1691" t="s">
        <v>28</v>
      </c>
      <c r="H21" s="1691" t="s">
        <v>28</v>
      </c>
      <c r="I21" s="1691" t="s">
        <v>28</v>
      </c>
    </row>
    <row customHeight="1" ht="11.25">
      <c r="A22" s="1691" t="s">
        <v>1535</v>
      </c>
      <c r="B22" s="1691" t="s">
        <v>4165</v>
      </c>
      <c r="C22" s="1691" t="s">
        <v>28</v>
      </c>
      <c r="D22" s="1691" t="s">
        <v>4166</v>
      </c>
      <c r="E22" s="1691" t="s">
        <v>4156</v>
      </c>
      <c r="F22" s="1691" t="s">
        <v>28</v>
      </c>
      <c r="G22" s="1691" t="s">
        <v>28</v>
      </c>
      <c r="H22" s="1691" t="s">
        <v>28</v>
      </c>
      <c r="I22" s="1691" t="s">
        <v>28</v>
      </c>
    </row>
    <row customHeight="1" ht="11.25">
      <c r="A23" s="1691" t="s">
        <v>1542</v>
      </c>
      <c r="B23" s="1691" t="s">
        <v>4167</v>
      </c>
      <c r="C23" s="1691" t="s">
        <v>28</v>
      </c>
      <c r="D23" s="1691" t="s">
        <v>4158</v>
      </c>
      <c r="E23" s="1691" t="s">
        <v>4140</v>
      </c>
      <c r="F23" s="1691" t="s">
        <v>28</v>
      </c>
      <c r="G23" s="1691" t="s">
        <v>28</v>
      </c>
      <c r="H23" s="1691" t="s">
        <v>28</v>
      </c>
      <c r="I23" s="1691" t="s">
        <v>28</v>
      </c>
    </row>
    <row customHeight="1" ht="11.25">
      <c r="A24" s="1691" t="s">
        <v>1550</v>
      </c>
      <c r="B24" s="1691" t="s">
        <v>4168</v>
      </c>
      <c r="C24" s="1691" t="s">
        <v>28</v>
      </c>
      <c r="D24" s="1691" t="s">
        <v>4169</v>
      </c>
      <c r="E24" s="1691" t="s">
        <v>4129</v>
      </c>
      <c r="F24" s="1691" t="s">
        <v>28</v>
      </c>
      <c r="G24" s="1691" t="s">
        <v>28</v>
      </c>
      <c r="H24" s="1691" t="s">
        <v>28</v>
      </c>
      <c r="I24" s="1691" t="s">
        <v>28</v>
      </c>
    </row>
    <row customHeight="1" ht="11.25">
      <c r="A25" s="1691" t="s">
        <v>1557</v>
      </c>
      <c r="B25" s="1691" t="s">
        <v>4170</v>
      </c>
      <c r="C25" s="1691" t="s">
        <v>28</v>
      </c>
      <c r="D25" s="1691" t="s">
        <v>4158</v>
      </c>
      <c r="E25" s="1691" t="s">
        <v>4133</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6881-D7CE-6AA9-B7C6-0.2F11FF2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47F05-BA95-B255-41AA-0.64DE1F8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4171</v>
      </c>
    </row>
    <row customHeight="1" ht="11.25">
      <c r="A2" s="64" t="s">
        <v>99</v>
      </c>
      <c r="B2" s="64" t="s">
        <v>4172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77E524-704E-B9DF-0471-0.450EDCD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4173</v>
      </c>
      <c r="B1" s="835" t="s">
        <v>4174</v>
      </c>
    </row>
    <row customHeight="1" ht="11.25">
      <c r="A2" s="835">
        <v>4213775</v>
      </c>
      <c r="B2" s="835" t="s">
        <v>1225</v>
      </c>
    </row>
    <row customHeight="1" ht="11.25">
      <c r="A3" s="835">
        <v>4213784</v>
      </c>
      <c r="B3" s="835" t="s">
        <v>1257</v>
      </c>
    </row>
    <row customHeight="1" ht="11.25">
      <c r="A4" s="835">
        <v>4213781</v>
      </c>
      <c r="B4" s="835" t="s">
        <v>1250</v>
      </c>
    </row>
    <row customHeight="1" ht="11.25">
      <c r="A5" s="835">
        <v>4213776</v>
      </c>
      <c r="B5" s="835" t="s">
        <v>167</v>
      </c>
    </row>
    <row customHeight="1" ht="11.25">
      <c r="A6" s="835">
        <v>4213777</v>
      </c>
      <c r="B6" s="835" t="s">
        <v>179</v>
      </c>
    </row>
    <row customHeight="1" ht="11.25">
      <c r="A7" s="835">
        <v>4213778</v>
      </c>
      <c r="B7" s="835" t="s">
        <v>185</v>
      </c>
    </row>
    <row customHeight="1" ht="11.25">
      <c r="A8" s="835">
        <v>4213780</v>
      </c>
      <c r="B8" s="835" t="s">
        <v>191</v>
      </c>
    </row>
    <row customHeight="1" ht="11.25">
      <c r="A9" s="835">
        <v>4213779</v>
      </c>
      <c r="B9" s="835" t="s">
        <v>1391</v>
      </c>
    </row>
    <row customHeight="1" ht="11.25">
      <c r="A10" s="835">
        <v>4213783</v>
      </c>
      <c r="B10" s="835" t="s">
        <v>1406</v>
      </c>
    </row>
    <row customHeight="1" ht="11.25">
      <c r="A11" s="835">
        <v>4213782</v>
      </c>
      <c r="B11" s="835"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45C07-76C3-F5CB-CE36-0.85F6A9A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4173</v>
      </c>
      <c r="B1" s="835" t="s">
        <v>4175</v>
      </c>
    </row>
    <row customHeight="1" ht="11.25">
      <c r="A2" s="835" t="s">
        <v>4176</v>
      </c>
      <c r="B2" s="835" t="s">
        <v>1504</v>
      </c>
    </row>
    <row customHeight="1" ht="11.25">
      <c r="A3" s="835" t="s">
        <v>4177</v>
      </c>
      <c r="B3" s="835" t="s">
        <v>1514</v>
      </c>
    </row>
    <row customHeight="1" ht="11.25">
      <c r="A4" s="835" t="s">
        <v>4178</v>
      </c>
      <c r="B4" s="835" t="s">
        <v>1523</v>
      </c>
    </row>
    <row customHeight="1" ht="11.25">
      <c r="A5" s="835" t="s">
        <v>4179</v>
      </c>
      <c r="B5" s="835" t="s">
        <v>1532</v>
      </c>
    </row>
    <row customHeight="1" ht="11.25">
      <c r="A6" s="835" t="s">
        <v>4180</v>
      </c>
      <c r="B6" s="835" t="s">
        <v>1538</v>
      </c>
    </row>
    <row customHeight="1" ht="11.25">
      <c r="A7" s="835" t="s">
        <v>4181</v>
      </c>
      <c r="B7" s="835" t="s">
        <v>1546</v>
      </c>
    </row>
    <row customHeight="1" ht="11.25">
      <c r="A8" s="835" t="s">
        <v>4182</v>
      </c>
      <c r="B8" s="835" t="s">
        <v>1553</v>
      </c>
    </row>
    <row customHeight="1" ht="11.25">
      <c r="A9" s="835" t="s">
        <v>4183</v>
      </c>
      <c r="B9" s="835" t="s">
        <v>1559</v>
      </c>
    </row>
    <row customHeight="1" ht="11.25">
      <c r="A10" s="835" t="s">
        <v>4184</v>
      </c>
      <c r="B10" s="835" t="s">
        <v>1563</v>
      </c>
    </row>
    <row customHeight="1" ht="11.25">
      <c r="A11" s="835" t="s">
        <v>4185</v>
      </c>
      <c r="B11" s="835" t="s">
        <v>1570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EC37A4-7EBD-D20A-4B78-0.DB309BAF}"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4006</v>
      </c>
      <c r="B1" s="373" t="s">
        <v>4007</v>
      </c>
      <c r="C1" s="373" t="s">
        <v>4008</v>
      </c>
      <c r="D1" s="373" t="s">
        <v>4009</v>
      </c>
      <c r="E1" s="0" t="s">
        <v>4010</v>
      </c>
      <c r="F1" s="0" t="s">
        <v>4011</v>
      </c>
      <c r="G1" s="0" t="s">
        <v>4012</v>
      </c>
    </row>
    <row customHeight="1" ht="11.25">
      <c r="A2" s="0" t="s">
        <v>16</v>
      </c>
      <c r="B2" s="0" t="s">
        <v>4013</v>
      </c>
      <c r="C2" s="0" t="s">
        <v>4014</v>
      </c>
      <c r="D2" s="0" t="s">
        <v>4013</v>
      </c>
      <c r="E2" s="0" t="s">
        <v>4014</v>
      </c>
      <c r="F2" s="0" t="s">
        <v>4015</v>
      </c>
      <c r="G2" s="0" t="s">
        <v>110</v>
      </c>
    </row>
    <row customHeight="1" ht="11.25">
      <c r="A3" s="0" t="s">
        <v>16</v>
      </c>
      <c r="B3" s="0" t="s">
        <v>4016</v>
      </c>
      <c r="C3" s="0" t="s">
        <v>4017</v>
      </c>
      <c r="D3" s="0" t="s">
        <v>4016</v>
      </c>
      <c r="E3" s="0" t="s">
        <v>4017</v>
      </c>
      <c r="F3" s="0" t="s">
        <v>4015</v>
      </c>
      <c r="G3" s="0" t="s">
        <v>111</v>
      </c>
    </row>
    <row customHeight="1" ht="11.25">
      <c r="A4" s="0" t="s">
        <v>16</v>
      </c>
      <c r="B4" s="0" t="s">
        <v>4018</v>
      </c>
      <c r="C4" s="0" t="s">
        <v>4019</v>
      </c>
      <c r="D4" s="0" t="s">
        <v>4018</v>
      </c>
      <c r="E4" s="0" t="s">
        <v>4019</v>
      </c>
      <c r="F4" s="0" t="s">
        <v>4015</v>
      </c>
      <c r="G4" s="0" t="s">
        <v>91</v>
      </c>
    </row>
    <row customHeight="1" ht="11.25">
      <c r="A5" s="0" t="s">
        <v>16</v>
      </c>
      <c r="B5" s="0" t="s">
        <v>4020</v>
      </c>
      <c r="C5" s="0" t="s">
        <v>4021</v>
      </c>
      <c r="D5" s="0" t="s">
        <v>4020</v>
      </c>
      <c r="E5" s="0" t="s">
        <v>4021</v>
      </c>
      <c r="F5" s="0" t="s">
        <v>4015</v>
      </c>
      <c r="G5" s="0" t="s">
        <v>92</v>
      </c>
    </row>
    <row customHeight="1" ht="11.25">
      <c r="A6" s="0" t="s">
        <v>16</v>
      </c>
      <c r="B6" s="0" t="s">
        <v>4022</v>
      </c>
      <c r="C6" s="0" t="s">
        <v>4023</v>
      </c>
      <c r="D6" s="0" t="s">
        <v>4022</v>
      </c>
      <c r="E6" s="0" t="s">
        <v>4023</v>
      </c>
      <c r="F6" s="0" t="s">
        <v>4015</v>
      </c>
      <c r="G6" s="0" t="s">
        <v>112</v>
      </c>
    </row>
    <row customHeight="1" ht="11.25">
      <c r="A7" s="0" t="s">
        <v>16</v>
      </c>
      <c r="B7" s="0" t="s">
        <v>4024</v>
      </c>
      <c r="C7" s="0" t="s">
        <v>4025</v>
      </c>
      <c r="D7" s="0" t="s">
        <v>4024</v>
      </c>
      <c r="E7" s="0" t="s">
        <v>4025</v>
      </c>
      <c r="F7" s="0" t="s">
        <v>4015</v>
      </c>
      <c r="G7" s="0" t="s">
        <v>93</v>
      </c>
    </row>
    <row customHeight="1" ht="11.25">
      <c r="A8" s="0" t="s">
        <v>16</v>
      </c>
      <c r="B8" s="0" t="s">
        <v>4026</v>
      </c>
      <c r="C8" s="0" t="s">
        <v>4027</v>
      </c>
      <c r="D8" s="0" t="s">
        <v>4026</v>
      </c>
      <c r="E8" s="0" t="s">
        <v>4027</v>
      </c>
      <c r="F8" s="0" t="s">
        <v>4015</v>
      </c>
      <c r="G8" s="0" t="s">
        <v>94</v>
      </c>
    </row>
    <row customHeight="1" ht="11.25">
      <c r="A9" s="0" t="s">
        <v>16</v>
      </c>
      <c r="B9" s="0" t="s">
        <v>4028</v>
      </c>
      <c r="C9" s="0" t="s">
        <v>4029</v>
      </c>
      <c r="D9" s="0" t="s">
        <v>4028</v>
      </c>
      <c r="E9" s="0" t="s">
        <v>4029</v>
      </c>
      <c r="F9" s="0" t="s">
        <v>4015</v>
      </c>
      <c r="G9" s="0" t="s">
        <v>113</v>
      </c>
    </row>
    <row customHeight="1" ht="11.25">
      <c r="A10" s="0" t="s">
        <v>16</v>
      </c>
      <c r="B10" s="0" t="s">
        <v>4030</v>
      </c>
      <c r="C10" s="0" t="s">
        <v>4031</v>
      </c>
      <c r="D10" s="0" t="s">
        <v>4030</v>
      </c>
      <c r="E10" s="0" t="s">
        <v>4031</v>
      </c>
      <c r="F10" s="0" t="s">
        <v>4015</v>
      </c>
      <c r="G10" s="0" t="s">
        <v>149</v>
      </c>
    </row>
    <row customHeight="1" ht="11.25">
      <c r="A11" s="0" t="s">
        <v>16</v>
      </c>
      <c r="B11" s="0" t="s">
        <v>4032</v>
      </c>
      <c r="C11" s="0" t="s">
        <v>4033</v>
      </c>
      <c r="D11" s="0" t="s">
        <v>4032</v>
      </c>
      <c r="E11" s="0" t="s">
        <v>4033</v>
      </c>
      <c r="F11" s="0" t="s">
        <v>4015</v>
      </c>
      <c r="G11" s="0" t="s">
        <v>150</v>
      </c>
    </row>
    <row customHeight="1" ht="11.25">
      <c r="A12" s="0" t="s">
        <v>16</v>
      </c>
      <c r="B12" s="0" t="s">
        <v>4034</v>
      </c>
      <c r="C12" s="0" t="s">
        <v>4035</v>
      </c>
      <c r="D12" s="0" t="s">
        <v>4034</v>
      </c>
      <c r="E12" s="0" t="s">
        <v>4035</v>
      </c>
      <c r="F12" s="0" t="s">
        <v>4015</v>
      </c>
      <c r="G12" s="0" t="s">
        <v>151</v>
      </c>
    </row>
    <row customHeight="1" ht="11.25">
      <c r="A13" s="0" t="s">
        <v>16</v>
      </c>
      <c r="B13" s="0" t="s">
        <v>4036</v>
      </c>
      <c r="C13" s="0" t="s">
        <v>4037</v>
      </c>
      <c r="D13" s="0" t="s">
        <v>4036</v>
      </c>
      <c r="E13" s="0" t="s">
        <v>4037</v>
      </c>
      <c r="F13" s="0" t="s">
        <v>4015</v>
      </c>
      <c r="G13" s="0" t="s">
        <v>152</v>
      </c>
    </row>
    <row customHeight="1" ht="11.25">
      <c r="A14" s="0" t="s">
        <v>16</v>
      </c>
      <c r="B14" s="0" t="s">
        <v>4038</v>
      </c>
      <c r="C14" s="0" t="s">
        <v>4039</v>
      </c>
      <c r="D14" s="0" t="s">
        <v>4038</v>
      </c>
      <c r="E14" s="0" t="s">
        <v>4039</v>
      </c>
      <c r="F14" s="0" t="s">
        <v>4015</v>
      </c>
      <c r="G14" s="0" t="s">
        <v>153</v>
      </c>
    </row>
    <row customHeight="1" ht="11.25">
      <c r="A15" s="0" t="s">
        <v>16</v>
      </c>
      <c r="B15" s="0" t="s">
        <v>4040</v>
      </c>
      <c r="C15" s="0" t="s">
        <v>4041</v>
      </c>
      <c r="D15" s="0" t="s">
        <v>4040</v>
      </c>
      <c r="E15" s="0" t="s">
        <v>4041</v>
      </c>
      <c r="F15" s="0" t="s">
        <v>4015</v>
      </c>
      <c r="G15" s="0" t="s">
        <v>154</v>
      </c>
    </row>
    <row customHeight="1" ht="11.25">
      <c r="A16" s="0" t="s">
        <v>16</v>
      </c>
      <c r="B16" s="0" t="s">
        <v>4042</v>
      </c>
      <c r="C16" s="0" t="s">
        <v>4043</v>
      </c>
      <c r="D16" s="0" t="s">
        <v>4042</v>
      </c>
      <c r="E16" s="0" t="s">
        <v>4043</v>
      </c>
      <c r="F16" s="0" t="s">
        <v>4015</v>
      </c>
      <c r="G16" s="0" t="s">
        <v>1466</v>
      </c>
    </row>
    <row customHeight="1" ht="11.25">
      <c r="A17" s="0" t="s">
        <v>16</v>
      </c>
      <c r="B17" s="0" t="s">
        <v>4044</v>
      </c>
      <c r="C17" s="0" t="s">
        <v>4045</v>
      </c>
      <c r="D17" s="0" t="s">
        <v>4044</v>
      </c>
      <c r="E17" s="0" t="s">
        <v>4045</v>
      </c>
      <c r="F17" s="0" t="s">
        <v>4015</v>
      </c>
      <c r="G17" s="0" t="s">
        <v>1472</v>
      </c>
    </row>
    <row customHeight="1" ht="11.25">
      <c r="A18" s="0" t="s">
        <v>16</v>
      </c>
      <c r="B18" s="0" t="s">
        <v>4046</v>
      </c>
      <c r="C18" s="0" t="s">
        <v>4047</v>
      </c>
      <c r="D18" s="0" t="s">
        <v>4046</v>
      </c>
      <c r="E18" s="0" t="s">
        <v>4047</v>
      </c>
      <c r="F18" s="0" t="s">
        <v>4015</v>
      </c>
      <c r="G18" s="0" t="s">
        <v>1484</v>
      </c>
    </row>
    <row customHeight="1" ht="11.25">
      <c r="A19" s="0" t="s">
        <v>16</v>
      </c>
      <c r="B19" s="0" t="s">
        <v>4048</v>
      </c>
      <c r="C19" s="0" t="s">
        <v>4049</v>
      </c>
      <c r="D19" s="0" t="s">
        <v>4048</v>
      </c>
      <c r="E19" s="0" t="s">
        <v>4049</v>
      </c>
      <c r="F19" s="0" t="s">
        <v>4050</v>
      </c>
      <c r="G19" s="0" t="s">
        <v>1498</v>
      </c>
    </row>
    <row customHeight="1" ht="11.25">
      <c r="A20" s="0" t="s">
        <v>16</v>
      </c>
      <c r="B20" s="0" t="s">
        <v>4051</v>
      </c>
      <c r="C20" s="0" t="s">
        <v>4052</v>
      </c>
      <c r="D20" s="0" t="s">
        <v>4051</v>
      </c>
      <c r="E20" s="0" t="s">
        <v>4052</v>
      </c>
      <c r="F20" s="0" t="s">
        <v>4015</v>
      </c>
      <c r="G20" s="0" t="s">
        <v>1510</v>
      </c>
    </row>
    <row customHeight="1" ht="11.25">
      <c r="A21" s="0" t="s">
        <v>16</v>
      </c>
      <c r="B21" s="0" t="s">
        <v>4053</v>
      </c>
      <c r="C21" s="0" t="s">
        <v>4054</v>
      </c>
      <c r="D21" s="0" t="s">
        <v>4053</v>
      </c>
      <c r="E21" s="0" t="s">
        <v>4054</v>
      </c>
      <c r="F21" s="0" t="s">
        <v>4015</v>
      </c>
      <c r="G21" s="0" t="s">
        <v>1519</v>
      </c>
    </row>
    <row customHeight="1" ht="11.25">
      <c r="A22" s="0" t="s">
        <v>16</v>
      </c>
      <c r="B22" s="0" t="s">
        <v>4055</v>
      </c>
      <c r="C22" s="0" t="s">
        <v>4056</v>
      </c>
      <c r="D22" s="0" t="s">
        <v>4055</v>
      </c>
      <c r="E22" s="0" t="s">
        <v>4056</v>
      </c>
      <c r="F22" s="0" t="s">
        <v>4015</v>
      </c>
      <c r="G22" s="0" t="s">
        <v>1535</v>
      </c>
    </row>
    <row customHeight="1" ht="11.25">
      <c r="A23" s="0" t="s">
        <v>16</v>
      </c>
      <c r="B23" s="0" t="s">
        <v>4057</v>
      </c>
      <c r="C23" s="0" t="s">
        <v>4058</v>
      </c>
      <c r="D23" s="0" t="s">
        <v>4057</v>
      </c>
      <c r="E23" s="0" t="s">
        <v>4058</v>
      </c>
      <c r="F23" s="0" t="s">
        <v>4015</v>
      </c>
      <c r="G23" s="0" t="s">
        <v>1542</v>
      </c>
    </row>
    <row customHeight="1" ht="11.25">
      <c r="A24" s="0" t="s">
        <v>16</v>
      </c>
      <c r="B24" s="0" t="s">
        <v>4059</v>
      </c>
      <c r="C24" s="0" t="s">
        <v>4060</v>
      </c>
      <c r="D24" s="0" t="s">
        <v>4059</v>
      </c>
      <c r="E24" s="0" t="s">
        <v>4060</v>
      </c>
      <c r="F24" s="0" t="s">
        <v>4015</v>
      </c>
      <c r="G24" s="0" t="s">
        <v>1550</v>
      </c>
    </row>
    <row customHeight="1" ht="11.25">
      <c r="A25" s="0" t="s">
        <v>16</v>
      </c>
      <c r="B25" s="0" t="s">
        <v>4061</v>
      </c>
      <c r="C25" s="0" t="s">
        <v>4062</v>
      </c>
      <c r="D25" s="0" t="s">
        <v>4061</v>
      </c>
      <c r="E25" s="0" t="s">
        <v>4062</v>
      </c>
      <c r="F25" s="0" t="s">
        <v>4015</v>
      </c>
      <c r="G25" s="0" t="s">
        <v>1557</v>
      </c>
    </row>
    <row customHeight="1" ht="11.25">
      <c r="A26" s="0" t="s">
        <v>16</v>
      </c>
      <c r="B26" s="0" t="s">
        <v>4063</v>
      </c>
      <c r="C26" s="0" t="s">
        <v>4064</v>
      </c>
      <c r="D26" s="0" t="s">
        <v>4063</v>
      </c>
      <c r="E26" s="0" t="s">
        <v>4064</v>
      </c>
      <c r="F26" s="0" t="s">
        <v>4015</v>
      </c>
      <c r="G26" s="0" t="s">
        <v>1561</v>
      </c>
    </row>
    <row customHeight="1" ht="11.25">
      <c r="A27" s="0" t="s">
        <v>16</v>
      </c>
      <c r="B27" s="0" t="s">
        <v>4065</v>
      </c>
      <c r="C27" s="0" t="s">
        <v>4066</v>
      </c>
      <c r="D27" s="0" t="s">
        <v>4065</v>
      </c>
      <c r="E27" s="0" t="s">
        <v>4066</v>
      </c>
      <c r="F27" s="0" t="s">
        <v>4015</v>
      </c>
      <c r="G27" s="0" t="s">
        <v>1566</v>
      </c>
    </row>
    <row customHeight="1" ht="11.25">
      <c r="A28" s="0" t="s">
        <v>16</v>
      </c>
      <c r="B28" s="0" t="s">
        <v>4067</v>
      </c>
      <c r="C28" s="0" t="s">
        <v>4068</v>
      </c>
      <c r="D28" s="0" t="s">
        <v>4067</v>
      </c>
      <c r="E28" s="0" t="s">
        <v>4068</v>
      </c>
      <c r="F28" s="0" t="s">
        <v>4015</v>
      </c>
      <c r="G28" s="0" t="s">
        <v>1574</v>
      </c>
    </row>
    <row customHeight="1" ht="11.25">
      <c r="A29" s="0" t="s">
        <v>16</v>
      </c>
      <c r="B29" s="0" t="s">
        <v>4069</v>
      </c>
      <c r="C29" s="0" t="s">
        <v>4070</v>
      </c>
      <c r="D29" s="0" t="s">
        <v>4069</v>
      </c>
      <c r="E29" s="0" t="s">
        <v>4070</v>
      </c>
      <c r="F29" s="0" t="s">
        <v>4015</v>
      </c>
      <c r="G29" s="0" t="s">
        <v>1576</v>
      </c>
    </row>
    <row customHeight="1" ht="11.25">
      <c r="A30" s="0" t="s">
        <v>16</v>
      </c>
      <c r="B30" s="0" t="s">
        <v>4071</v>
      </c>
      <c r="C30" s="0" t="s">
        <v>4072</v>
      </c>
      <c r="D30" s="0" t="s">
        <v>4071</v>
      </c>
      <c r="E30" s="0" t="s">
        <v>4072</v>
      </c>
      <c r="F30" s="0" t="s">
        <v>4015</v>
      </c>
      <c r="G30" s="0" t="s">
        <v>1579</v>
      </c>
    </row>
    <row customHeight="1" ht="11.25">
      <c r="A31" s="0" t="s">
        <v>16</v>
      </c>
      <c r="B31" s="0" t="s">
        <v>4073</v>
      </c>
      <c r="C31" s="0" t="s">
        <v>4074</v>
      </c>
      <c r="D31" s="0" t="s">
        <v>4073</v>
      </c>
      <c r="E31" s="0" t="s">
        <v>4074</v>
      </c>
      <c r="F31" s="0" t="s">
        <v>4015</v>
      </c>
      <c r="G31" s="0" t="s">
        <v>1585</v>
      </c>
    </row>
    <row customHeight="1" ht="11.25">
      <c r="A32" s="0" t="s">
        <v>16</v>
      </c>
      <c r="B32" s="0" t="s">
        <v>4075</v>
      </c>
      <c r="C32" s="0" t="s">
        <v>4076</v>
      </c>
      <c r="D32" s="0" t="s">
        <v>4075</v>
      </c>
      <c r="E32" s="0" t="s">
        <v>4076</v>
      </c>
      <c r="F32" s="0" t="s">
        <v>4015</v>
      </c>
      <c r="G32" s="0" t="s">
        <v>1587</v>
      </c>
    </row>
    <row customHeight="1" ht="11.25">
      <c r="A33" s="0" t="s">
        <v>16</v>
      </c>
      <c r="B33" s="0" t="s">
        <v>4077</v>
      </c>
      <c r="C33" s="0" t="s">
        <v>4078</v>
      </c>
      <c r="D33" s="0" t="s">
        <v>4077</v>
      </c>
      <c r="E33" s="0" t="s">
        <v>4078</v>
      </c>
      <c r="F33" s="0" t="s">
        <v>4015</v>
      </c>
      <c r="G33" s="0" t="s">
        <v>1589</v>
      </c>
    </row>
    <row customHeight="1" ht="11.25">
      <c r="A34" s="0" t="s">
        <v>16</v>
      </c>
      <c r="B34" s="0" t="s">
        <v>4079</v>
      </c>
      <c r="C34" s="0" t="s">
        <v>4080</v>
      </c>
      <c r="D34" s="0" t="s">
        <v>4079</v>
      </c>
      <c r="E34" s="0" t="s">
        <v>4080</v>
      </c>
      <c r="F34" s="0" t="s">
        <v>4015</v>
      </c>
      <c r="G34" s="0" t="s">
        <v>1591</v>
      </c>
    </row>
    <row customHeight="1" ht="11.25">
      <c r="A35" s="0" t="s">
        <v>16</v>
      </c>
      <c r="B35" s="0" t="s">
        <v>4081</v>
      </c>
      <c r="C35" s="0" t="s">
        <v>4082</v>
      </c>
      <c r="D35" s="0" t="s">
        <v>4081</v>
      </c>
      <c r="E35" s="0" t="s">
        <v>4082</v>
      </c>
      <c r="F35" s="0" t="s">
        <v>4015</v>
      </c>
      <c r="G35" s="0" t="s">
        <v>1596</v>
      </c>
    </row>
    <row customHeight="1" ht="11.25">
      <c r="A36" s="0" t="s">
        <v>16</v>
      </c>
      <c r="B36" s="0" t="s">
        <v>4083</v>
      </c>
      <c r="C36" s="0" t="s">
        <v>4084</v>
      </c>
      <c r="D36" s="0" t="s">
        <v>4083</v>
      </c>
      <c r="E36" s="0" t="s">
        <v>4084</v>
      </c>
      <c r="F36" s="0" t="s">
        <v>4015</v>
      </c>
      <c r="G36" s="0" t="s">
        <v>1601</v>
      </c>
    </row>
    <row customHeight="1" ht="11.25">
      <c r="A37" s="0" t="s">
        <v>16</v>
      </c>
      <c r="B37" s="0" t="s">
        <v>4085</v>
      </c>
      <c r="C37" s="0" t="s">
        <v>4086</v>
      </c>
      <c r="D37" s="0" t="s">
        <v>4085</v>
      </c>
      <c r="E37" s="0" t="s">
        <v>4086</v>
      </c>
      <c r="F37" s="0" t="s">
        <v>4015</v>
      </c>
      <c r="G37" s="0" t="s">
        <v>1605</v>
      </c>
    </row>
    <row customHeight="1" ht="11.25">
      <c r="A38" s="0" t="s">
        <v>16</v>
      </c>
      <c r="B38" s="0" t="s">
        <v>4087</v>
      </c>
      <c r="C38" s="0" t="s">
        <v>4088</v>
      </c>
      <c r="D38" s="0" t="s">
        <v>4087</v>
      </c>
      <c r="E38" s="0" t="s">
        <v>4088</v>
      </c>
      <c r="F38" s="0" t="s">
        <v>4015</v>
      </c>
      <c r="G38" s="0" t="s">
        <v>1613</v>
      </c>
    </row>
    <row customHeight="1" ht="11.25">
      <c r="A39" s="0" t="s">
        <v>16</v>
      </c>
      <c r="B39" s="0" t="s">
        <v>4089</v>
      </c>
      <c r="C39" s="0" t="s">
        <v>4090</v>
      </c>
      <c r="D39" s="0" t="s">
        <v>4089</v>
      </c>
      <c r="E39" s="0" t="s">
        <v>4090</v>
      </c>
      <c r="F39" s="0" t="s">
        <v>4015</v>
      </c>
      <c r="G39" s="0" t="s">
        <v>1619</v>
      </c>
    </row>
    <row customHeight="1" ht="11.25">
      <c r="A40" s="0" t="s">
        <v>16</v>
      </c>
      <c r="B40" s="0" t="s">
        <v>4091</v>
      </c>
      <c r="C40" s="0" t="s">
        <v>4092</v>
      </c>
      <c r="D40" s="0" t="s">
        <v>4091</v>
      </c>
      <c r="E40" s="0" t="s">
        <v>4092</v>
      </c>
      <c r="F40" s="0" t="s">
        <v>4015</v>
      </c>
      <c r="G40" s="0" t="s">
        <v>1623</v>
      </c>
    </row>
    <row customHeight="1" ht="11.25">
      <c r="A41" s="0" t="s">
        <v>16</v>
      </c>
      <c r="B41" s="0" t="s">
        <v>4093</v>
      </c>
      <c r="C41" s="0" t="s">
        <v>4094</v>
      </c>
      <c r="D41" s="0" t="s">
        <v>4093</v>
      </c>
      <c r="E41" s="0" t="s">
        <v>4094</v>
      </c>
      <c r="F41" s="0" t="s">
        <v>4015</v>
      </c>
      <c r="G41" s="0" t="s">
        <v>1627</v>
      </c>
    </row>
    <row customHeight="1" ht="11.25">
      <c r="A42" s="0" t="s">
        <v>16</v>
      </c>
      <c r="B42" s="0" t="s">
        <v>4095</v>
      </c>
      <c r="C42" s="0" t="s">
        <v>4096</v>
      </c>
      <c r="D42" s="0" t="s">
        <v>4095</v>
      </c>
      <c r="E42" s="0" t="s">
        <v>4096</v>
      </c>
      <c r="F42" s="0" t="s">
        <v>4015</v>
      </c>
      <c r="G42" s="0" t="s">
        <v>1630</v>
      </c>
    </row>
    <row customHeight="1" ht="11.25">
      <c r="A43" s="0" t="s">
        <v>16</v>
      </c>
      <c r="B43" s="0" t="s">
        <v>4097</v>
      </c>
      <c r="C43" s="0" t="s">
        <v>4098</v>
      </c>
      <c r="D43" s="0" t="s">
        <v>4097</v>
      </c>
      <c r="E43" s="0" t="s">
        <v>4098</v>
      </c>
      <c r="F43" s="0" t="s">
        <v>4015</v>
      </c>
      <c r="G43" s="0" t="s">
        <v>1637</v>
      </c>
    </row>
    <row customHeight="1" ht="11.25">
      <c r="A44" s="0" t="s">
        <v>16</v>
      </c>
      <c r="B44" s="0" t="s">
        <v>4099</v>
      </c>
      <c r="C44" s="0" t="s">
        <v>4100</v>
      </c>
      <c r="D44" s="0" t="s">
        <v>4099</v>
      </c>
      <c r="E44" s="0" t="s">
        <v>4100</v>
      </c>
      <c r="F44" s="0" t="s">
        <v>4015</v>
      </c>
      <c r="G44" s="0" t="s">
        <v>1646</v>
      </c>
    </row>
    <row customHeight="1" ht="11.25">
      <c r="A45" s="0" t="s">
        <v>16</v>
      </c>
      <c r="B45" s="0" t="s">
        <v>4101</v>
      </c>
      <c r="C45" s="0" t="s">
        <v>4102</v>
      </c>
      <c r="D45" s="0" t="s">
        <v>4101</v>
      </c>
      <c r="E45" s="0" t="s">
        <v>4102</v>
      </c>
      <c r="F45" s="0" t="s">
        <v>4015</v>
      </c>
      <c r="G45" s="0" t="s">
        <v>1651</v>
      </c>
    </row>
    <row customHeight="1" ht="11.25">
      <c r="A46" s="0" t="s">
        <v>16</v>
      </c>
      <c r="B46" s="0" t="s">
        <v>4103</v>
      </c>
      <c r="C46" s="0" t="s">
        <v>4104</v>
      </c>
      <c r="D46" s="0" t="s">
        <v>4103</v>
      </c>
      <c r="E46" s="0" t="s">
        <v>4104</v>
      </c>
      <c r="F46" s="0" t="s">
        <v>4015</v>
      </c>
      <c r="G46" s="0" t="s">
        <v>1655</v>
      </c>
    </row>
    <row customHeight="1" ht="11.25">
      <c r="A47" s="0" t="s">
        <v>16</v>
      </c>
      <c r="B47" s="0" t="s">
        <v>101</v>
      </c>
      <c r="C47" s="0" t="s">
        <v>102</v>
      </c>
      <c r="D47" s="0" t="s">
        <v>101</v>
      </c>
      <c r="E47" s="0" t="s">
        <v>102</v>
      </c>
      <c r="F47" s="0" t="s">
        <v>4050</v>
      </c>
      <c r="G47" s="0" t="s">
        <v>100</v>
      </c>
    </row>
    <row customHeight="1" ht="11.25">
      <c r="A48" s="0" t="s">
        <v>16</v>
      </c>
      <c r="B48" s="0" t="s">
        <v>4105</v>
      </c>
      <c r="C48" s="0" t="s">
        <v>4106</v>
      </c>
      <c r="D48" s="0" t="s">
        <v>4105</v>
      </c>
      <c r="E48" s="0" t="s">
        <v>4106</v>
      </c>
      <c r="F48" s="0" t="s">
        <v>4050</v>
      </c>
      <c r="G48" s="0" t="s">
        <v>1665</v>
      </c>
    </row>
    <row customHeight="1" ht="11.25">
      <c r="A49" s="0" t="s">
        <v>16</v>
      </c>
      <c r="B49" s="0" t="s">
        <v>4107</v>
      </c>
      <c r="C49" s="0" t="s">
        <v>4108</v>
      </c>
      <c r="D49" s="0" t="s">
        <v>4107</v>
      </c>
      <c r="E49" s="0" t="s">
        <v>4108</v>
      </c>
      <c r="F49" s="0" t="s">
        <v>4050</v>
      </c>
      <c r="G49" s="0" t="s">
        <v>1668</v>
      </c>
    </row>
    <row customHeight="1" ht="11.25">
      <c r="A50" s="0" t="s">
        <v>16</v>
      </c>
      <c r="B50" s="0" t="s">
        <v>4109</v>
      </c>
      <c r="C50" s="0" t="s">
        <v>4110</v>
      </c>
      <c r="D50" s="0" t="s">
        <v>4109</v>
      </c>
      <c r="E50" s="0" t="s">
        <v>4110</v>
      </c>
      <c r="F50" s="0" t="s">
        <v>4050</v>
      </c>
      <c r="G50" s="0" t="s">
        <v>1671</v>
      </c>
    </row>
    <row customHeight="1" ht="11.25">
      <c r="A51" s="0" t="s">
        <v>16</v>
      </c>
      <c r="B51" s="0" t="s">
        <v>4111</v>
      </c>
      <c r="C51" s="0" t="s">
        <v>4112</v>
      </c>
      <c r="D51" s="0" t="s">
        <v>4111</v>
      </c>
      <c r="E51" s="0" t="s">
        <v>4112</v>
      </c>
      <c r="F51" s="0" t="s">
        <v>4050</v>
      </c>
      <c r="G51"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289C2-F127-7D2F-E31D-0.4708F61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4186</v>
      </c>
      <c r="B1" s="835" t="s">
        <v>4187</v>
      </c>
      <c r="C1" s="835" t="s">
        <v>1171</v>
      </c>
    </row>
    <row customHeight="1" ht="11.25">
      <c r="A2" s="835">
        <v>4189678</v>
      </c>
      <c r="B2" s="835" t="s">
        <v>4188</v>
      </c>
      <c r="C2" s="835" t="s">
        <v>4189</v>
      </c>
    </row>
    <row customHeight="1" ht="11.25">
      <c r="A3" s="835">
        <v>4190415</v>
      </c>
      <c r="B3" s="835" t="s">
        <v>4190</v>
      </c>
      <c r="C3" s="835" t="s">
        <v>4189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74FA-489F-F68E-C22F-0.C36232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4191</v>
      </c>
      <c r="B1" s="163" t="s">
        <v>4192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96F4E-9574-53E6-DE68-0.FA15064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4193</v>
      </c>
      <c r="B1" s="0" t="b">
        <v>1</v>
      </c>
    </row>
    <row customHeight="1" ht="11.25">
      <c r="A2" s="0" t="s">
        <v>4194</v>
      </c>
      <c r="B2" s="0" t="b">
        <v>0</v>
      </c>
    </row>
    <row customHeight="1" ht="11.25">
      <c r="A3" s="0" t="s">
        <v>4195</v>
      </c>
      <c r="B3" s="0" t="b">
        <v>1</v>
      </c>
    </row>
    <row customHeight="1" ht="11.25">
      <c r="A4" s="0" t="s">
        <v>4196</v>
      </c>
      <c r="B4" s="0" t="b">
        <v>0</v>
      </c>
    </row>
    <row customHeight="1" ht="11.25">
      <c r="A5" s="0" t="s">
        <v>4197</v>
      </c>
      <c r="B5" s="0" t="b">
        <v>0</v>
      </c>
    </row>
    <row customHeight="1" ht="11.25">
      <c r="A6" s="0" t="s">
        <v>4198</v>
      </c>
      <c r="B6" s="0" t="b">
        <v>0</v>
      </c>
    </row>
    <row customHeight="1" ht="11.25">
      <c r="A7" s="0" t="s">
        <v>4199</v>
      </c>
      <c r="B7" s="0" t="b">
        <v>0</v>
      </c>
    </row>
    <row customHeight="1" ht="11.25">
      <c r="A8" s="0" t="s">
        <v>4200</v>
      </c>
      <c r="B8" s="0" t="b">
        <v>0</v>
      </c>
    </row>
    <row customHeight="1" ht="11.25">
      <c r="A9" s="0" t="s">
        <v>4201</v>
      </c>
      <c r="B9" s="0" t="b">
        <v>0</v>
      </c>
    </row>
    <row customHeight="1" ht="11.25">
      <c r="A10" s="0" t="s">
        <v>4202</v>
      </c>
      <c r="B10" s="0" t="b">
        <v>0</v>
      </c>
    </row>
    <row customHeight="1" ht="11.25">
      <c r="A11" s="0" t="s">
        <v>4203</v>
      </c>
      <c r="B11" s="0" t="b">
        <v>0</v>
      </c>
    </row>
    <row customHeight="1" ht="11.25">
      <c r="A12" s="0" t="s">
        <v>4204</v>
      </c>
      <c r="B12" s="0" t="b">
        <v>0</v>
      </c>
    </row>
    <row customHeight="1" ht="11.25">
      <c r="A13" s="0" t="s">
        <v>4205</v>
      </c>
      <c r="B13" s="0" t="b">
        <v>0</v>
      </c>
    </row>
    <row customHeight="1" ht="11.25">
      <c r="A14" s="0" t="s">
        <v>4206</v>
      </c>
      <c r="B14" s="0" t="b">
        <v>1</v>
      </c>
    </row>
    <row customHeight="1" ht="11.25">
      <c r="A15" s="0" t="s">
        <v>4207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99DD1-24FC-3DCE-03EB-0.16C5F18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27DF7-CB75-0545-856E-0.D05652C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4208</v>
      </c>
      <c r="B1" s="67" t="s">
        <v>4209</v>
      </c>
    </row>
    <row customHeight="1" ht="11.25">
      <c r="A2" s="64" t="s">
        <v>4210</v>
      </c>
      <c r="B2" s="64" t="s">
        <v>4211</v>
      </c>
    </row>
    <row customHeight="1" ht="11.25">
      <c r="A3" s="64" t="s">
        <v>4212</v>
      </c>
      <c r="B3" s="64" t="s">
        <v>4213</v>
      </c>
    </row>
    <row customHeight="1" ht="11.25">
      <c r="A4" s="64" t="s">
        <v>4214</v>
      </c>
      <c r="B4" s="64" t="s">
        <v>4215</v>
      </c>
    </row>
    <row customHeight="1" ht="11.25">
      <c r="A5" s="64" t="s">
        <v>4216</v>
      </c>
      <c r="B5" s="64" t="s">
        <v>4217</v>
      </c>
    </row>
    <row customHeight="1" ht="11.25">
      <c r="A6" s="64" t="s">
        <v>4218</v>
      </c>
      <c r="B6" s="64" t="s">
        <v>4219</v>
      </c>
    </row>
    <row customHeight="1" ht="11.25">
      <c r="A7" s="64" t="s">
        <v>4220</v>
      </c>
      <c r="B7" s="64" t="s">
        <v>4221</v>
      </c>
    </row>
    <row customHeight="1" ht="11.25">
      <c r="A8" s="64" t="s">
        <v>4222</v>
      </c>
      <c r="B8" s="64" t="s">
        <v>4223</v>
      </c>
    </row>
    <row customHeight="1" ht="11.25">
      <c r="A9" s="64" t="s">
        <v>4224</v>
      </c>
      <c r="B9" s="64" t="s">
        <v>4225</v>
      </c>
    </row>
    <row customHeight="1" ht="11.25">
      <c r="A10" s="64" t="s">
        <v>4226</v>
      </c>
      <c r="B10" s="64" t="s">
        <v>4227</v>
      </c>
    </row>
    <row customHeight="1" ht="11.25">
      <c r="A11" s="64" t="s">
        <v>4228</v>
      </c>
      <c r="B11" s="64" t="s">
        <v>4229</v>
      </c>
    </row>
    <row customHeight="1" ht="11.25">
      <c r="A12" s="64" t="s">
        <v>4230</v>
      </c>
      <c r="B12" s="64" t="s">
        <v>4231</v>
      </c>
    </row>
    <row customHeight="1" ht="11.25">
      <c r="A13" s="64" t="s">
        <v>4232</v>
      </c>
      <c r="B13" s="64" t="s">
        <v>4233</v>
      </c>
    </row>
    <row customHeight="1" ht="11.25">
      <c r="A14" s="64" t="s">
        <v>4234</v>
      </c>
      <c r="B14" s="64" t="s">
        <v>4235</v>
      </c>
    </row>
    <row customHeight="1" ht="11.25">
      <c r="A15" s="64" t="s">
        <v>4236</v>
      </c>
      <c r="B15" s="64" t="s">
        <v>4237</v>
      </c>
    </row>
    <row customHeight="1" ht="11.25">
      <c r="A16" s="64" t="s">
        <v>4238</v>
      </c>
      <c r="B16" s="64" t="s">
        <v>4239</v>
      </c>
    </row>
    <row customHeight="1" ht="11.25">
      <c r="A17" s="64" t="s">
        <v>4240</v>
      </c>
      <c r="B17" s="64" t="s">
        <v>4241</v>
      </c>
    </row>
    <row customHeight="1" ht="11.25">
      <c r="A18" s="64" t="s">
        <v>4242</v>
      </c>
      <c r="B18" s="64" t="s">
        <v>4243</v>
      </c>
    </row>
    <row customHeight="1" ht="11.25">
      <c r="A19" s="64" t="s">
        <v>4244</v>
      </c>
      <c r="B19" s="64" t="s">
        <v>4245</v>
      </c>
    </row>
    <row customHeight="1" ht="11.25">
      <c r="A20" s="64" t="s">
        <v>4246</v>
      </c>
      <c r="B20" s="64" t="s">
        <v>4247</v>
      </c>
    </row>
    <row customHeight="1" ht="11.25">
      <c r="A21" s="64" t="s">
        <v>4248</v>
      </c>
      <c r="B21" s="64" t="s">
        <v>4249</v>
      </c>
    </row>
    <row customHeight="1" ht="11.25">
      <c r="A22" s="64" t="s">
        <v>4250</v>
      </c>
      <c r="B22" s="64" t="s">
        <v>4251</v>
      </c>
    </row>
    <row customHeight="1" ht="11.25">
      <c r="A23" s="64" t="s">
        <v>4252</v>
      </c>
      <c r="B23" s="64" t="s">
        <v>4253</v>
      </c>
    </row>
    <row customHeight="1" ht="11.25">
      <c r="A24" s="64" t="s">
        <v>4254</v>
      </c>
      <c r="B24" s="64" t="s">
        <v>4255</v>
      </c>
    </row>
    <row customHeight="1" ht="11.25">
      <c r="A25" s="64" t="s">
        <v>4256</v>
      </c>
      <c r="B25" s="64" t="s">
        <v>4257</v>
      </c>
    </row>
    <row customHeight="1" ht="11.25">
      <c r="A26" s="64" t="s">
        <v>4258</v>
      </c>
      <c r="B26" s="64" t="s">
        <v>4259</v>
      </c>
    </row>
    <row customHeight="1" ht="11.25">
      <c r="A27" s="64" t="s">
        <v>4260</v>
      </c>
      <c r="B27" s="64" t="s">
        <v>4261</v>
      </c>
    </row>
    <row customHeight="1" ht="11.25">
      <c r="A28" s="64" t="s">
        <v>4262</v>
      </c>
      <c r="B28" s="64" t="s">
        <v>4263</v>
      </c>
    </row>
    <row customHeight="1" ht="11.25">
      <c r="A29" s="64" t="s">
        <v>4264</v>
      </c>
      <c r="B29" s="64" t="s">
        <v>4265</v>
      </c>
    </row>
    <row customHeight="1" ht="11.25">
      <c r="A30" s="64" t="s">
        <v>4266</v>
      </c>
      <c r="B30" s="64" t="s">
        <v>4267</v>
      </c>
    </row>
    <row customHeight="1" ht="11.25">
      <c r="A31" s="64" t="s">
        <v>4268</v>
      </c>
      <c r="B31" s="64" t="s">
        <v>4269</v>
      </c>
    </row>
    <row customHeight="1" ht="11.25">
      <c r="A32" s="64" t="s">
        <v>4270</v>
      </c>
      <c r="B32" s="64" t="s">
        <v>4271</v>
      </c>
    </row>
    <row customHeight="1" ht="11.25">
      <c r="A33" s="64" t="s">
        <v>4272</v>
      </c>
      <c r="B33" s="64" t="s">
        <v>4273</v>
      </c>
    </row>
    <row customHeight="1" ht="11.25">
      <c r="A34" s="64" t="s">
        <v>4274</v>
      </c>
      <c r="B34" s="64" t="s">
        <v>4275</v>
      </c>
    </row>
    <row customHeight="1" ht="11.25">
      <c r="A35" s="64" t="s">
        <v>4276</v>
      </c>
      <c r="B35" s="64" t="s">
        <v>4277</v>
      </c>
    </row>
    <row customHeight="1" ht="11.25">
      <c r="A36" s="64" t="s">
        <v>4278</v>
      </c>
      <c r="B36" s="64" t="s">
        <v>4279</v>
      </c>
    </row>
    <row customHeight="1" ht="11.25">
      <c r="A37" s="64" t="s">
        <v>4280</v>
      </c>
      <c r="B37" s="64" t="s">
        <v>4281</v>
      </c>
    </row>
    <row customHeight="1" ht="11.25">
      <c r="A38" s="64" t="s">
        <v>4282</v>
      </c>
      <c r="B38" s="64" t="s">
        <v>4283</v>
      </c>
    </row>
    <row customHeight="1" ht="11.25">
      <c r="A39" s="64" t="s">
        <v>4284</v>
      </c>
      <c r="B39" s="64" t="s">
        <v>4285</v>
      </c>
    </row>
    <row customHeight="1" ht="11.25">
      <c r="A40" s="64" t="s">
        <v>4286</v>
      </c>
      <c r="B40" s="64" t="s">
        <v>4287</v>
      </c>
    </row>
    <row customHeight="1" ht="11.25">
      <c r="A41" s="64" t="s">
        <v>4288</v>
      </c>
      <c r="B41" s="64" t="s">
        <v>4289</v>
      </c>
    </row>
    <row customHeight="1" ht="11.25">
      <c r="A42" s="64" t="s">
        <v>4290</v>
      </c>
      <c r="B42" s="64" t="s">
        <v>4291</v>
      </c>
    </row>
    <row customHeight="1" ht="11.25">
      <c r="A43" s="64" t="s">
        <v>4292</v>
      </c>
      <c r="B43" s="64" t="s">
        <v>4293</v>
      </c>
    </row>
    <row customHeight="1" ht="11.25">
      <c r="A44" s="64" t="s">
        <v>4294</v>
      </c>
      <c r="B44" s="64" t="s">
        <v>4295</v>
      </c>
    </row>
    <row customHeight="1" ht="11.25">
      <c r="A45" s="64" t="s">
        <v>4296</v>
      </c>
      <c r="B45" s="64" t="s">
        <v>4297</v>
      </c>
    </row>
    <row customHeight="1" ht="11.25">
      <c r="A46" s="64" t="s">
        <v>4298</v>
      </c>
      <c r="B46" s="64" t="s">
        <v>4299</v>
      </c>
    </row>
    <row customHeight="1" ht="11.25">
      <c r="A47" s="64" t="s">
        <v>4300</v>
      </c>
      <c r="B47" s="64" t="s">
        <v>4301</v>
      </c>
    </row>
    <row customHeight="1" ht="11.25">
      <c r="A48" s="64" t="s">
        <v>4302</v>
      </c>
      <c r="B48" s="64" t="s">
        <v>4303</v>
      </c>
    </row>
    <row customHeight="1" ht="11.25">
      <c r="A49" s="64" t="s">
        <v>4304</v>
      </c>
      <c r="B49" s="64" t="s">
        <v>4305</v>
      </c>
    </row>
    <row customHeight="1" ht="11.25">
      <c r="A50" s="64" t="s">
        <v>4306</v>
      </c>
      <c r="B50" s="64" t="s">
        <v>4307</v>
      </c>
    </row>
    <row customHeight="1" ht="11.25">
      <c r="A51" s="64" t="s">
        <v>4308</v>
      </c>
      <c r="B51" s="64" t="s">
        <v>4309</v>
      </c>
    </row>
    <row customHeight="1" ht="11.25">
      <c r="A52" s="64" t="s">
        <v>4310</v>
      </c>
      <c r="B52" s="64" t="s">
        <v>4311</v>
      </c>
    </row>
    <row customHeight="1" ht="11.25">
      <c r="A53" s="64" t="s">
        <v>4312</v>
      </c>
      <c r="B53" s="64" t="s">
        <v>4313</v>
      </c>
    </row>
    <row customHeight="1" ht="11.25">
      <c r="A54" s="64" t="s">
        <v>4314</v>
      </c>
      <c r="B54" s="64" t="s">
        <v>4315</v>
      </c>
    </row>
    <row customHeight="1" ht="11.25">
      <c r="A55" s="64" t="s">
        <v>4316</v>
      </c>
      <c r="B55" s="64" t="s">
        <v>4317</v>
      </c>
    </row>
    <row customHeight="1" ht="11.25">
      <c r="A56" s="64" t="s">
        <v>4318</v>
      </c>
      <c r="B56" s="64" t="s">
        <v>4319</v>
      </c>
    </row>
    <row customHeight="1" ht="11.25">
      <c r="A57" s="64" t="s">
        <v>4320</v>
      </c>
      <c r="B57" s="64" t="s">
        <v>4321</v>
      </c>
    </row>
    <row customHeight="1" ht="11.25">
      <c r="A58" s="64" t="s">
        <v>4322</v>
      </c>
      <c r="B58" s="64" t="s">
        <v>4323</v>
      </c>
    </row>
    <row customHeight="1" ht="11.25">
      <c r="A59" s="64" t="s">
        <v>4324</v>
      </c>
      <c r="B59" s="64" t="s">
        <v>4325</v>
      </c>
    </row>
    <row customHeight="1" ht="11.25">
      <c r="A60" s="64" t="s">
        <v>4326</v>
      </c>
      <c r="B60" s="64" t="s">
        <v>4327</v>
      </c>
    </row>
    <row customHeight="1" ht="11.25">
      <c r="A61" s="64"/>
      <c r="B61" s="64" t="s">
        <v>4328</v>
      </c>
    </row>
    <row customHeight="1" ht="11.25">
      <c r="A62" s="64"/>
      <c r="B62" s="64" t="s">
        <v>4329</v>
      </c>
    </row>
    <row customHeight="1" ht="11.25">
      <c r="A63" s="64"/>
      <c r="B63" s="64" t="s">
        <v>4330</v>
      </c>
    </row>
    <row customHeight="1" ht="11.25">
      <c r="A64" s="64"/>
      <c r="B64" s="64" t="s">
        <v>4331</v>
      </c>
    </row>
    <row customHeight="1" ht="11.25">
      <c r="A65" s="64"/>
      <c r="B65" s="64" t="s">
        <v>4332</v>
      </c>
    </row>
    <row customHeight="1" ht="11.25">
      <c r="A66" s="64"/>
      <c r="B66" s="64" t="s">
        <v>4333</v>
      </c>
    </row>
    <row customHeight="1" ht="11.25">
      <c r="A67" s="64"/>
      <c r="B67" s="64" t="s">
        <v>4334</v>
      </c>
    </row>
    <row customHeight="1" ht="11.25">
      <c r="A68" s="64"/>
      <c r="B68" s="64" t="s">
        <v>4335</v>
      </c>
    </row>
    <row customHeight="1" ht="11.25">
      <c r="A69" s="64"/>
      <c r="B69" s="64" t="s">
        <v>4336</v>
      </c>
    </row>
    <row customHeight="1" ht="11.25">
      <c r="A70" s="64"/>
      <c r="B70" s="64" t="s">
        <v>4337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84B8E-F4B1-6D3A-FDFD-0.9FD5D71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4338</v>
      </c>
    </row>
    <row customHeight="1" ht="90">
      <c r="B2" s="94" t="s">
        <v>4339</v>
      </c>
    </row>
    <row customHeight="1" ht="67.5">
      <c r="B3" s="94" t="s">
        <v>4340</v>
      </c>
    </row>
    <row customHeight="1" ht="33.75">
      <c r="B4" s="94" t="s">
        <v>4341</v>
      </c>
    </row>
    <row customHeight="1" ht="11.25">
      <c r="B5" s="94" t="s">
        <v>4342</v>
      </c>
    </row>
    <row customHeight="1" ht="22.5">
      <c r="B6" s="94" t="s">
        <v>4343</v>
      </c>
    </row>
    <row customHeight="1" ht="22.5">
      <c r="B7" s="94" t="s">
        <v>4344</v>
      </c>
    </row>
    <row customHeight="1" ht="22.5">
      <c r="B8" s="94" t="s">
        <v>4345</v>
      </c>
    </row>
    <row customHeight="1" ht="22.5">
      <c r="B9" s="94" t="s">
        <v>4346</v>
      </c>
    </row>
    <row customHeight="1" ht="56.25">
      <c r="B10" s="94" t="s">
        <v>4347</v>
      </c>
    </row>
    <row customHeight="1" ht="12.75">
      <c r="B11" s="159" t="s">
        <v>4348</v>
      </c>
    </row>
    <row customHeight="1" ht="11.25">
      <c r="B12" s="93" t="s">
        <v>4349</v>
      </c>
    </row>
    <row customHeight="1" ht="22.5">
      <c r="B13" s="94" t="s">
        <v>4350</v>
      </c>
    </row>
    <row customHeight="1" ht="67.5">
      <c r="B14" s="94" t="s">
        <v>4351</v>
      </c>
    </row>
    <row customHeight="1" ht="22.5">
      <c r="B15" s="94" t="s">
        <v>4352</v>
      </c>
    </row>
    <row customHeight="1" ht="11.25">
      <c r="B16" s="93" t="s">
        <v>4353</v>
      </c>
      <c r="D16" s="100"/>
    </row>
    <row customHeight="1" ht="33.75">
      <c r="B17" s="94" t="s">
        <v>4354</v>
      </c>
    </row>
    <row customHeight="1" ht="33.75">
      <c r="B18" s="94" t="s">
        <v>4355</v>
      </c>
    </row>
    <row customHeight="1" ht="11.25">
      <c r="B19" s="94" t="s">
        <v>4356</v>
      </c>
    </row>
    <row customHeight="1" ht="33.75">
      <c r="B20" s="94" t="s">
        <v>4357</v>
      </c>
    </row>
    <row customHeight="1" ht="11.25">
      <c r="B21" s="93" t="s">
        <v>4358</v>
      </c>
    </row>
    <row customHeight="1" ht="11.25">
      <c r="B22" s="94" t="s">
        <v>4359</v>
      </c>
    </row>
    <row r="24" customHeight="1" ht="22.5">
      <c r="B24" s="161" t="s">
        <v>4360</v>
      </c>
    </row>
    <row r="26" customHeight="1" ht="11.25">
      <c r="B26" s="93" t="s">
        <v>4361</v>
      </c>
    </row>
    <row customHeight="1" ht="22.5">
      <c r="B27" s="160" t="s">
        <v>401</v>
      </c>
    </row>
    <row customHeight="1" ht="56.25">
      <c r="B28" s="160" t="s">
        <v>4362</v>
      </c>
    </row>
    <row customHeight="1" ht="11.25">
      <c r="B29" s="210" t="s">
        <v>4363</v>
      </c>
    </row>
    <row customHeight="1" ht="22.5">
      <c r="B30" s="160" t="s">
        <v>4364</v>
      </c>
    </row>
    <row r="32" customHeight="1" ht="11.25">
      <c r="A32" s="188"/>
      <c r="B32" s="189" t="s">
        <v>4365</v>
      </c>
    </row>
    <row customHeight="1" ht="14.25">
      <c r="A33" s="190">
        <v>1</v>
      </c>
      <c r="B33" s="191" t="s">
        <v>4366</v>
      </c>
    </row>
    <row customHeight="1" ht="14.25">
      <c r="A34" s="190">
        <v>2</v>
      </c>
      <c r="B34" s="191" t="s">
        <v>4367</v>
      </c>
    </row>
    <row customHeight="1" ht="11.25">
      <c r="B35" s="189" t="s">
        <v>4368</v>
      </c>
    </row>
    <row customHeight="1" ht="11.25">
      <c r="B36" s="191" t="s">
        <v>4369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